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UNDELAY\Financeiro\CONTROLES FINANCEIROS E CONTÁBEIS 2020\28. PORTAL TRANSPARÊNCIA\3 CONCILIAÇÃO FINANCEIRA\"/>
    </mc:Choice>
  </mc:AlternateContent>
  <bookViews>
    <workbookView xWindow="0" yWindow="0" windowWidth="24000" windowHeight="9135"/>
  </bookViews>
  <sheets>
    <sheet name="CONCILIAÇÃO FINANCEIRA 2016" sheetId="3" r:id="rId1"/>
  </sheets>
  <definedNames>
    <definedName name="_xlnm.Print_Area" localSheetId="0">'CONCILIAÇÃO FINANCEIRA 2016'!$A$1:$N$117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3" l="1"/>
  <c r="K91" i="3"/>
  <c r="B65" i="3" l="1"/>
  <c r="I34" i="3" l="1"/>
  <c r="G34" i="3"/>
  <c r="G33" i="3"/>
  <c r="G32" i="3"/>
  <c r="I31" i="3"/>
  <c r="I30" i="3"/>
  <c r="G30" i="3"/>
  <c r="G29" i="3"/>
  <c r="I33" i="3"/>
  <c r="I32" i="3"/>
  <c r="G31" i="3"/>
  <c r="M34" i="3" l="1"/>
  <c r="B71" i="3" l="1"/>
  <c r="B69" i="3"/>
  <c r="K111" i="3"/>
  <c r="C111" i="3"/>
  <c r="C110" i="3"/>
  <c r="C109" i="3"/>
  <c r="K105" i="3"/>
  <c r="C105" i="3"/>
  <c r="C104" i="3"/>
  <c r="C103" i="3"/>
  <c r="C102" i="3"/>
  <c r="C101" i="3"/>
  <c r="C100" i="3"/>
  <c r="K99" i="3"/>
  <c r="C99" i="3"/>
  <c r="C98" i="3"/>
  <c r="C97" i="3"/>
  <c r="C96" i="3"/>
  <c r="C95" i="3"/>
  <c r="C94" i="3"/>
  <c r="B87" i="3"/>
  <c r="B91" i="3" s="1"/>
  <c r="B94" i="3" s="1"/>
  <c r="B67" i="3"/>
  <c r="K56" i="3"/>
  <c r="K50" i="3"/>
  <c r="K44" i="3"/>
  <c r="B44" i="3"/>
  <c r="B45" i="3" s="1"/>
  <c r="B50" i="3" s="1"/>
  <c r="B52" i="3" s="1"/>
  <c r="B54" i="3" s="1"/>
  <c r="B56" i="3" s="1"/>
  <c r="B58" i="3" s="1"/>
  <c r="B74" i="3" s="1"/>
  <c r="I35" i="3"/>
  <c r="G35" i="3"/>
  <c r="E35" i="3"/>
  <c r="K85" i="3" s="1"/>
  <c r="C35" i="3"/>
  <c r="K84" i="3" s="1"/>
  <c r="M33" i="3"/>
  <c r="M32" i="3"/>
  <c r="M31" i="3"/>
  <c r="M30" i="3"/>
  <c r="M29" i="3"/>
  <c r="I23" i="3"/>
  <c r="G23" i="3"/>
  <c r="E23" i="3"/>
  <c r="K78" i="3" s="1"/>
  <c r="C23" i="3"/>
  <c r="K77" i="3" s="1"/>
  <c r="M22" i="3"/>
  <c r="M21" i="3"/>
  <c r="M20" i="3"/>
  <c r="M19" i="3"/>
  <c r="M18" i="3"/>
  <c r="M17" i="3"/>
  <c r="K86" i="3" l="1"/>
  <c r="K87" i="3" s="1"/>
  <c r="K107" i="3"/>
  <c r="K52" i="3"/>
  <c r="K58" i="3" s="1"/>
  <c r="K74" i="3" s="1"/>
  <c r="M35" i="3"/>
  <c r="K79" i="3"/>
  <c r="M23" i="3"/>
  <c r="B100" i="3"/>
  <c r="B99" i="3"/>
  <c r="K113" i="3" l="1"/>
  <c r="B105" i="3"/>
  <c r="B107" i="3"/>
  <c r="B109" i="3" s="1"/>
  <c r="B111" i="3" s="1"/>
  <c r="B113" i="3" s="1"/>
  <c r="C91" i="3" l="1"/>
</calcChain>
</file>

<file path=xl/sharedStrings.xml><?xml version="1.0" encoding="utf-8"?>
<sst xmlns="http://schemas.openxmlformats.org/spreadsheetml/2006/main" count="69" uniqueCount="53">
  <si>
    <t>ORIGENS E APLICAÇÕES DE RECURSOS VINCULADOS AO CONTRATO DE GESTÃO N.º 005/2016</t>
  </si>
  <si>
    <t>ORIGENS DE RECURSOS</t>
  </si>
  <si>
    <t>MESES</t>
  </si>
  <si>
    <t>REPASSES CONTRATO GESTÃO</t>
  </si>
  <si>
    <t>CAPTAÇÕES</t>
  </si>
  <si>
    <t>RECEITAS FINANCEIRAS</t>
  </si>
  <si>
    <t>TOTAL</t>
  </si>
  <si>
    <t>S/ REPASSES</t>
  </si>
  <si>
    <t>S/ CAPTAÇÕES</t>
  </si>
  <si>
    <t>JUL</t>
  </si>
  <si>
    <t>AGO</t>
  </si>
  <si>
    <t>SET</t>
  </si>
  <si>
    <t>OUT</t>
  </si>
  <si>
    <t>NOV</t>
  </si>
  <si>
    <t>DEZ</t>
  </si>
  <si>
    <t>APLICAÇÕES DE RECURSOS</t>
  </si>
  <si>
    <t>DESEMBOLSOS CONTRATO GESTÃO</t>
  </si>
  <si>
    <t>DESEMBOLSOS CAPTAÇÕES</t>
  </si>
  <si>
    <t>IR / IOF S/ RECEITAS FINANCEIRAS</t>
  </si>
  <si>
    <t>DATA</t>
  </si>
  <si>
    <t>COMPOSIÇÃO DOS SALDOS DE RECURSOS DISPONÍVEIS</t>
  </si>
  <si>
    <t>TOTAL EM CONTA CORRENTE E APLICAÇÃO</t>
  </si>
  <si>
    <t>RECURSOS DISPONÍVEIS (CAIXA / BANCO)</t>
  </si>
  <si>
    <t xml:space="preserve">( + ) Repasses Recebidos Contrato Gestão </t>
  </si>
  <si>
    <t>( + ) Recursos Captados</t>
  </si>
  <si>
    <t>( + ) Rendimento Bruto c/ Aplicações Financeiras Vinculadas - CG</t>
  </si>
  <si>
    <t>TOTAL RECURSOS</t>
  </si>
  <si>
    <t>( - ) Desembolsos Recursos Recebidos Contrato Gestão</t>
  </si>
  <si>
    <t>( - ) Desembolsos Recursos Captados</t>
  </si>
  <si>
    <t>( - ) IRRF e IOF s/ Rendimentoss Financeiros (Recebidos e Captados)</t>
  </si>
  <si>
    <t>TOTAL DESEMBOLSOS</t>
  </si>
  <si>
    <t>ASSOCIAÇÃO CULTURAL DE APOIO AO MUSEU CASA DE PORTINARI</t>
  </si>
  <si>
    <t>Banco do Brasil S/A - Agência 4634-5 C/C 10.359-4 (Diária)</t>
  </si>
  <si>
    <t>Banco do Brasil S/A - Agência 4634-5 C/C 109.282-0 (Loja MCP)</t>
  </si>
  <si>
    <t>Banco do Brasil S/A - Agência 4634-5 C/C 600-9 (Captação)</t>
  </si>
  <si>
    <t>Banco do Brasil S/A - Agência 4634-5 C/C 10.366-7 (Reserva de Contingência)</t>
  </si>
  <si>
    <t>Banco do Brasil S/A - Agência 4634-5 C/C 10.360-8 (Fundo de Reserva)</t>
  </si>
  <si>
    <t>TOTAL EM CONTA CORRENTE</t>
  </si>
  <si>
    <t>Banco do Brasil S/A - Agência 4634-5 Aplicação 10.359-4 (Diária)</t>
  </si>
  <si>
    <t>Banco do Brasil S/A - Agência 4634-5 Aplicação 109.282-0 (Loja MCP)</t>
  </si>
  <si>
    <t>Banco do Brasil S/A - Agência 4634-5 Aplicação 600-9 (Captação)</t>
  </si>
  <si>
    <t>B. Brasil S/A - Agência 4634-5 Aplicação 10.366-7 (Reserva de Contingência)</t>
  </si>
  <si>
    <t>Banco do Brasil S/A - Agência 4634-5 Aplicação 10.360-8 (Fundo de Reserva)</t>
  </si>
  <si>
    <t>TOTAL EM CONTA APLICAÇÃO</t>
  </si>
  <si>
    <t>Caixa - Sede Organização Social</t>
  </si>
  <si>
    <t>Caixa - Loja Museu Casa de Portinari (MCP)</t>
  </si>
  <si>
    <t>TOTAL EM CAIXA</t>
  </si>
  <si>
    <t>ORGANIZAÇÃO SOCIAL DE CULTURA</t>
  </si>
  <si>
    <t>APLICAÇÕES DE RECURSOS RECEBIDOS NO EXERCÍCIO DE 2017</t>
  </si>
  <si>
    <t>DEMONSTRATIVO DA COMPOSIÇÃO / CONCILIAÇÃO FINANCEIRA NA DATA BASE DE: 31/DEZEMBO/2016</t>
  </si>
  <si>
    <t>SALDO DE RECURSOS DISPONÍVEIS DO EXERCÍCIO EM CURSO</t>
  </si>
  <si>
    <t>ORIGENS DE RECURSOS RECEBIDOS NO EXERCÍCIO DE 2016</t>
  </si>
  <si>
    <t>( + ) Recurso CG 003/2011 - Custear Obrigações Curto Prazo constituídas na sua vigência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</si>
</sst>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d/mm/yy;@"/>
  </numFmts>
  <fonts count="8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1" xfId="0" applyFont="1" applyBorder="1" applyAlignment="1" applyProtection="1">
      <alignment horizontal="left"/>
    </xf>
    <xf numFmtId="43" fontId="4" fillId="0" borderId="0" xfId="0" applyNumberFormat="1" applyFont="1" applyAlignment="1" applyProtection="1"/>
    <xf numFmtId="0" fontId="2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166" fontId="2" fillId="2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4" fillId="0" borderId="0" xfId="1" applyFont="1" applyProtection="1"/>
    <xf numFmtId="166" fontId="2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43" fontId="4" fillId="0" borderId="0" xfId="3" applyFont="1" applyProtection="1"/>
    <xf numFmtId="43" fontId="2" fillId="0" borderId="3" xfId="3" applyFont="1" applyBorder="1" applyAlignment="1" applyProtection="1">
      <alignment horizontal="center"/>
    </xf>
    <xf numFmtId="43" fontId="2" fillId="0" borderId="0" xfId="3" applyFont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164" fontId="4" fillId="0" borderId="1" xfId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justify"/>
    </xf>
    <xf numFmtId="0" fontId="2" fillId="0" borderId="0" xfId="0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/>
    </xf>
    <xf numFmtId="164" fontId="2" fillId="2" borderId="1" xfId="1" applyFont="1" applyFill="1" applyBorder="1" applyAlignment="1" applyProtection="1">
      <alignment horizontal="center"/>
    </xf>
    <xf numFmtId="164" fontId="2" fillId="0" borderId="0" xfId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justify"/>
    </xf>
    <xf numFmtId="165" fontId="4" fillId="0" borderId="1" xfId="2" applyFont="1" applyBorder="1" applyAlignment="1" applyProtection="1">
      <alignment horizontal="center"/>
    </xf>
    <xf numFmtId="165" fontId="4" fillId="0" borderId="0" xfId="2" applyFont="1" applyFill="1" applyBorder="1" applyAlignment="1" applyProtection="1">
      <alignment horizontal="center"/>
    </xf>
    <xf numFmtId="165" fontId="2" fillId="2" borderId="1" xfId="2" applyFont="1" applyFill="1" applyBorder="1" applyAlignment="1" applyProtection="1">
      <alignment horizontal="center"/>
    </xf>
    <xf numFmtId="165" fontId="2" fillId="0" borderId="0" xfId="2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166" fontId="4" fillId="0" borderId="1" xfId="0" applyNumberFormat="1" applyFont="1" applyBorder="1" applyAlignment="1" applyProtection="1">
      <alignment horizontal="center" vertical="center"/>
    </xf>
    <xf numFmtId="43" fontId="4" fillId="0" borderId="3" xfId="3" applyFont="1" applyFill="1" applyBorder="1" applyAlignment="1" applyProtection="1">
      <alignment horizontal="center"/>
    </xf>
    <xf numFmtId="43" fontId="4" fillId="0" borderId="0" xfId="3" applyFont="1" applyFill="1" applyAlignment="1" applyProtection="1">
      <alignment horizontal="center"/>
    </xf>
    <xf numFmtId="43" fontId="4" fillId="0" borderId="3" xfId="3" applyFont="1" applyBorder="1" applyAlignment="1" applyProtection="1">
      <alignment horizontal="center"/>
    </xf>
    <xf numFmtId="43" fontId="4" fillId="0" borderId="0" xfId="3" applyFont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1" fontId="4" fillId="0" borderId="2" xfId="0" applyNumberFormat="1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164" fontId="4" fillId="0" borderId="2" xfId="1" applyFont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left"/>
    </xf>
    <xf numFmtId="164" fontId="2" fillId="0" borderId="1" xfId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</cellXfs>
  <cellStyles count="4">
    <cellStyle name="Moeda 2" xfId="1"/>
    <cellStyle name="Normal" xfId="0" builtinId="0"/>
    <cellStyle name="Vírgula" xfId="3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85725</xdr:rowOff>
    </xdr:from>
    <xdr:to>
      <xdr:col>9</xdr:col>
      <xdr:colOff>1190302</xdr:colOff>
      <xdr:row>3</xdr:row>
      <xdr:rowOff>161925</xdr:rowOff>
    </xdr:to>
    <xdr:pic>
      <xdr:nvPicPr>
        <xdr:cNvPr id="4" name="Imagem 3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85725"/>
          <a:ext cx="35239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60</xdr:row>
      <xdr:rowOff>38100</xdr:rowOff>
    </xdr:from>
    <xdr:to>
      <xdr:col>9</xdr:col>
      <xdr:colOff>1256977</xdr:colOff>
      <xdr:row>63</xdr:row>
      <xdr:rowOff>114300</xdr:rowOff>
    </xdr:to>
    <xdr:pic>
      <xdr:nvPicPr>
        <xdr:cNvPr id="5" name="Imagem 4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9848850"/>
          <a:ext cx="35239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116"/>
  <sheetViews>
    <sheetView showGridLines="0" tabSelected="1" zoomScaleNormal="100" workbookViewId="0">
      <selection activeCell="I17" sqref="I17:J17"/>
    </sheetView>
  </sheetViews>
  <sheetFormatPr defaultRowHeight="15" x14ac:dyDescent="0.25"/>
  <cols>
    <col min="1" max="1" width="2.5703125" style="4" customWidth="1"/>
    <col min="2" max="2" width="9.5703125" style="4" customWidth="1"/>
    <col min="3" max="3" width="9.140625" style="4"/>
    <col min="4" max="4" width="9.28515625" style="4" customWidth="1"/>
    <col min="5" max="5" width="9.140625" style="4"/>
    <col min="6" max="6" width="11.140625" style="4" customWidth="1"/>
    <col min="7" max="7" width="9.140625" style="4"/>
    <col min="8" max="8" width="9" style="4" customWidth="1"/>
    <col min="9" max="9" width="9.140625" style="4"/>
    <col min="10" max="10" width="19.5703125" style="4" customWidth="1"/>
    <col min="11" max="12" width="9.140625" style="4"/>
    <col min="13" max="13" width="12.28515625" style="4" customWidth="1"/>
    <col min="14" max="14" width="7.7109375" style="4" customWidth="1"/>
    <col min="15" max="15" width="10.7109375" style="4" customWidth="1"/>
    <col min="16" max="16" width="13.28515625" style="4" bestFit="1" customWidth="1"/>
    <col min="17" max="17" width="10.5703125" style="4" bestFit="1" customWidth="1"/>
    <col min="18" max="18" width="9.5703125" style="4" bestFit="1" customWidth="1"/>
    <col min="19" max="256" width="9.140625" style="4"/>
    <col min="257" max="257" width="2.5703125" style="4" customWidth="1"/>
    <col min="258" max="258" width="9.5703125" style="4" customWidth="1"/>
    <col min="259" max="259" width="9.140625" style="4"/>
    <col min="260" max="260" width="9.28515625" style="4" customWidth="1"/>
    <col min="261" max="261" width="9.140625" style="4"/>
    <col min="262" max="262" width="7.7109375" style="4" customWidth="1"/>
    <col min="263" max="263" width="9.140625" style="4"/>
    <col min="264" max="264" width="6.7109375" style="4" customWidth="1"/>
    <col min="265" max="265" width="9.140625" style="4"/>
    <col min="266" max="266" width="7.5703125" style="4" customWidth="1"/>
    <col min="267" max="268" width="9.140625" style="4"/>
    <col min="269" max="269" width="12.28515625" style="4" customWidth="1"/>
    <col min="270" max="270" width="7.7109375" style="4" customWidth="1"/>
    <col min="271" max="271" width="10.7109375" style="4" customWidth="1"/>
    <col min="272" max="512" width="9.140625" style="4"/>
    <col min="513" max="513" width="2.5703125" style="4" customWidth="1"/>
    <col min="514" max="514" width="9.5703125" style="4" customWidth="1"/>
    <col min="515" max="515" width="9.140625" style="4"/>
    <col min="516" max="516" width="9.28515625" style="4" customWidth="1"/>
    <col min="517" max="517" width="9.140625" style="4"/>
    <col min="518" max="518" width="7.7109375" style="4" customWidth="1"/>
    <col min="519" max="519" width="9.140625" style="4"/>
    <col min="520" max="520" width="6.7109375" style="4" customWidth="1"/>
    <col min="521" max="521" width="9.140625" style="4"/>
    <col min="522" max="522" width="7.5703125" style="4" customWidth="1"/>
    <col min="523" max="524" width="9.140625" style="4"/>
    <col min="525" max="525" width="12.28515625" style="4" customWidth="1"/>
    <col min="526" max="526" width="7.7109375" style="4" customWidth="1"/>
    <col min="527" max="527" width="10.7109375" style="4" customWidth="1"/>
    <col min="528" max="768" width="9.140625" style="4"/>
    <col min="769" max="769" width="2.5703125" style="4" customWidth="1"/>
    <col min="770" max="770" width="9.5703125" style="4" customWidth="1"/>
    <col min="771" max="771" width="9.140625" style="4"/>
    <col min="772" max="772" width="9.28515625" style="4" customWidth="1"/>
    <col min="773" max="773" width="9.140625" style="4"/>
    <col min="774" max="774" width="7.7109375" style="4" customWidth="1"/>
    <col min="775" max="775" width="9.140625" style="4"/>
    <col min="776" max="776" width="6.7109375" style="4" customWidth="1"/>
    <col min="777" max="777" width="9.140625" style="4"/>
    <col min="778" max="778" width="7.5703125" style="4" customWidth="1"/>
    <col min="779" max="780" width="9.140625" style="4"/>
    <col min="781" max="781" width="12.28515625" style="4" customWidth="1"/>
    <col min="782" max="782" width="7.7109375" style="4" customWidth="1"/>
    <col min="783" max="783" width="10.7109375" style="4" customWidth="1"/>
    <col min="784" max="1024" width="9.140625" style="4"/>
    <col min="1025" max="1025" width="2.5703125" style="4" customWidth="1"/>
    <col min="1026" max="1026" width="9.5703125" style="4" customWidth="1"/>
    <col min="1027" max="1027" width="9.140625" style="4"/>
    <col min="1028" max="1028" width="9.28515625" style="4" customWidth="1"/>
    <col min="1029" max="1029" width="9.140625" style="4"/>
    <col min="1030" max="1030" width="7.7109375" style="4" customWidth="1"/>
    <col min="1031" max="1031" width="9.140625" style="4"/>
    <col min="1032" max="1032" width="6.7109375" style="4" customWidth="1"/>
    <col min="1033" max="1033" width="9.140625" style="4"/>
    <col min="1034" max="1034" width="7.5703125" style="4" customWidth="1"/>
    <col min="1035" max="1036" width="9.140625" style="4"/>
    <col min="1037" max="1037" width="12.28515625" style="4" customWidth="1"/>
    <col min="1038" max="1038" width="7.7109375" style="4" customWidth="1"/>
    <col min="1039" max="1039" width="10.7109375" style="4" customWidth="1"/>
    <col min="1040" max="1280" width="9.140625" style="4"/>
    <col min="1281" max="1281" width="2.5703125" style="4" customWidth="1"/>
    <col min="1282" max="1282" width="9.5703125" style="4" customWidth="1"/>
    <col min="1283" max="1283" width="9.140625" style="4"/>
    <col min="1284" max="1284" width="9.28515625" style="4" customWidth="1"/>
    <col min="1285" max="1285" width="9.140625" style="4"/>
    <col min="1286" max="1286" width="7.7109375" style="4" customWidth="1"/>
    <col min="1287" max="1287" width="9.140625" style="4"/>
    <col min="1288" max="1288" width="6.7109375" style="4" customWidth="1"/>
    <col min="1289" max="1289" width="9.140625" style="4"/>
    <col min="1290" max="1290" width="7.5703125" style="4" customWidth="1"/>
    <col min="1291" max="1292" width="9.140625" style="4"/>
    <col min="1293" max="1293" width="12.28515625" style="4" customWidth="1"/>
    <col min="1294" max="1294" width="7.7109375" style="4" customWidth="1"/>
    <col min="1295" max="1295" width="10.7109375" style="4" customWidth="1"/>
    <col min="1296" max="1536" width="9.140625" style="4"/>
    <col min="1537" max="1537" width="2.5703125" style="4" customWidth="1"/>
    <col min="1538" max="1538" width="9.5703125" style="4" customWidth="1"/>
    <col min="1539" max="1539" width="9.140625" style="4"/>
    <col min="1540" max="1540" width="9.28515625" style="4" customWidth="1"/>
    <col min="1541" max="1541" width="9.140625" style="4"/>
    <col min="1542" max="1542" width="7.7109375" style="4" customWidth="1"/>
    <col min="1543" max="1543" width="9.140625" style="4"/>
    <col min="1544" max="1544" width="6.7109375" style="4" customWidth="1"/>
    <col min="1545" max="1545" width="9.140625" style="4"/>
    <col min="1546" max="1546" width="7.5703125" style="4" customWidth="1"/>
    <col min="1547" max="1548" width="9.140625" style="4"/>
    <col min="1549" max="1549" width="12.28515625" style="4" customWidth="1"/>
    <col min="1550" max="1550" width="7.7109375" style="4" customWidth="1"/>
    <col min="1551" max="1551" width="10.7109375" style="4" customWidth="1"/>
    <col min="1552" max="1792" width="9.140625" style="4"/>
    <col min="1793" max="1793" width="2.5703125" style="4" customWidth="1"/>
    <col min="1794" max="1794" width="9.5703125" style="4" customWidth="1"/>
    <col min="1795" max="1795" width="9.140625" style="4"/>
    <col min="1796" max="1796" width="9.28515625" style="4" customWidth="1"/>
    <col min="1797" max="1797" width="9.140625" style="4"/>
    <col min="1798" max="1798" width="7.7109375" style="4" customWidth="1"/>
    <col min="1799" max="1799" width="9.140625" style="4"/>
    <col min="1800" max="1800" width="6.7109375" style="4" customWidth="1"/>
    <col min="1801" max="1801" width="9.140625" style="4"/>
    <col min="1802" max="1802" width="7.5703125" style="4" customWidth="1"/>
    <col min="1803" max="1804" width="9.140625" style="4"/>
    <col min="1805" max="1805" width="12.28515625" style="4" customWidth="1"/>
    <col min="1806" max="1806" width="7.7109375" style="4" customWidth="1"/>
    <col min="1807" max="1807" width="10.7109375" style="4" customWidth="1"/>
    <col min="1808" max="2048" width="9.140625" style="4"/>
    <col min="2049" max="2049" width="2.5703125" style="4" customWidth="1"/>
    <col min="2050" max="2050" width="9.5703125" style="4" customWidth="1"/>
    <col min="2051" max="2051" width="9.140625" style="4"/>
    <col min="2052" max="2052" width="9.28515625" style="4" customWidth="1"/>
    <col min="2053" max="2053" width="9.140625" style="4"/>
    <col min="2054" max="2054" width="7.7109375" style="4" customWidth="1"/>
    <col min="2055" max="2055" width="9.140625" style="4"/>
    <col min="2056" max="2056" width="6.7109375" style="4" customWidth="1"/>
    <col min="2057" max="2057" width="9.140625" style="4"/>
    <col min="2058" max="2058" width="7.5703125" style="4" customWidth="1"/>
    <col min="2059" max="2060" width="9.140625" style="4"/>
    <col min="2061" max="2061" width="12.28515625" style="4" customWidth="1"/>
    <col min="2062" max="2062" width="7.7109375" style="4" customWidth="1"/>
    <col min="2063" max="2063" width="10.7109375" style="4" customWidth="1"/>
    <col min="2064" max="2304" width="9.140625" style="4"/>
    <col min="2305" max="2305" width="2.5703125" style="4" customWidth="1"/>
    <col min="2306" max="2306" width="9.5703125" style="4" customWidth="1"/>
    <col min="2307" max="2307" width="9.140625" style="4"/>
    <col min="2308" max="2308" width="9.28515625" style="4" customWidth="1"/>
    <col min="2309" max="2309" width="9.140625" style="4"/>
    <col min="2310" max="2310" width="7.7109375" style="4" customWidth="1"/>
    <col min="2311" max="2311" width="9.140625" style="4"/>
    <col min="2312" max="2312" width="6.7109375" style="4" customWidth="1"/>
    <col min="2313" max="2313" width="9.140625" style="4"/>
    <col min="2314" max="2314" width="7.5703125" style="4" customWidth="1"/>
    <col min="2315" max="2316" width="9.140625" style="4"/>
    <col min="2317" max="2317" width="12.28515625" style="4" customWidth="1"/>
    <col min="2318" max="2318" width="7.7109375" style="4" customWidth="1"/>
    <col min="2319" max="2319" width="10.7109375" style="4" customWidth="1"/>
    <col min="2320" max="2560" width="9.140625" style="4"/>
    <col min="2561" max="2561" width="2.5703125" style="4" customWidth="1"/>
    <col min="2562" max="2562" width="9.5703125" style="4" customWidth="1"/>
    <col min="2563" max="2563" width="9.140625" style="4"/>
    <col min="2564" max="2564" width="9.28515625" style="4" customWidth="1"/>
    <col min="2565" max="2565" width="9.140625" style="4"/>
    <col min="2566" max="2566" width="7.7109375" style="4" customWidth="1"/>
    <col min="2567" max="2567" width="9.140625" style="4"/>
    <col min="2568" max="2568" width="6.7109375" style="4" customWidth="1"/>
    <col min="2569" max="2569" width="9.140625" style="4"/>
    <col min="2570" max="2570" width="7.5703125" style="4" customWidth="1"/>
    <col min="2571" max="2572" width="9.140625" style="4"/>
    <col min="2573" max="2573" width="12.28515625" style="4" customWidth="1"/>
    <col min="2574" max="2574" width="7.7109375" style="4" customWidth="1"/>
    <col min="2575" max="2575" width="10.7109375" style="4" customWidth="1"/>
    <col min="2576" max="2816" width="9.140625" style="4"/>
    <col min="2817" max="2817" width="2.5703125" style="4" customWidth="1"/>
    <col min="2818" max="2818" width="9.5703125" style="4" customWidth="1"/>
    <col min="2819" max="2819" width="9.140625" style="4"/>
    <col min="2820" max="2820" width="9.28515625" style="4" customWidth="1"/>
    <col min="2821" max="2821" width="9.140625" style="4"/>
    <col min="2822" max="2822" width="7.7109375" style="4" customWidth="1"/>
    <col min="2823" max="2823" width="9.140625" style="4"/>
    <col min="2824" max="2824" width="6.7109375" style="4" customWidth="1"/>
    <col min="2825" max="2825" width="9.140625" style="4"/>
    <col min="2826" max="2826" width="7.5703125" style="4" customWidth="1"/>
    <col min="2827" max="2828" width="9.140625" style="4"/>
    <col min="2829" max="2829" width="12.28515625" style="4" customWidth="1"/>
    <col min="2830" max="2830" width="7.7109375" style="4" customWidth="1"/>
    <col min="2831" max="2831" width="10.7109375" style="4" customWidth="1"/>
    <col min="2832" max="3072" width="9.140625" style="4"/>
    <col min="3073" max="3073" width="2.5703125" style="4" customWidth="1"/>
    <col min="3074" max="3074" width="9.5703125" style="4" customWidth="1"/>
    <col min="3075" max="3075" width="9.140625" style="4"/>
    <col min="3076" max="3076" width="9.28515625" style="4" customWidth="1"/>
    <col min="3077" max="3077" width="9.140625" style="4"/>
    <col min="3078" max="3078" width="7.7109375" style="4" customWidth="1"/>
    <col min="3079" max="3079" width="9.140625" style="4"/>
    <col min="3080" max="3080" width="6.7109375" style="4" customWidth="1"/>
    <col min="3081" max="3081" width="9.140625" style="4"/>
    <col min="3082" max="3082" width="7.5703125" style="4" customWidth="1"/>
    <col min="3083" max="3084" width="9.140625" style="4"/>
    <col min="3085" max="3085" width="12.28515625" style="4" customWidth="1"/>
    <col min="3086" max="3086" width="7.7109375" style="4" customWidth="1"/>
    <col min="3087" max="3087" width="10.7109375" style="4" customWidth="1"/>
    <col min="3088" max="3328" width="9.140625" style="4"/>
    <col min="3329" max="3329" width="2.5703125" style="4" customWidth="1"/>
    <col min="3330" max="3330" width="9.5703125" style="4" customWidth="1"/>
    <col min="3331" max="3331" width="9.140625" style="4"/>
    <col min="3332" max="3332" width="9.28515625" style="4" customWidth="1"/>
    <col min="3333" max="3333" width="9.140625" style="4"/>
    <col min="3334" max="3334" width="7.7109375" style="4" customWidth="1"/>
    <col min="3335" max="3335" width="9.140625" style="4"/>
    <col min="3336" max="3336" width="6.7109375" style="4" customWidth="1"/>
    <col min="3337" max="3337" width="9.140625" style="4"/>
    <col min="3338" max="3338" width="7.5703125" style="4" customWidth="1"/>
    <col min="3339" max="3340" width="9.140625" style="4"/>
    <col min="3341" max="3341" width="12.28515625" style="4" customWidth="1"/>
    <col min="3342" max="3342" width="7.7109375" style="4" customWidth="1"/>
    <col min="3343" max="3343" width="10.7109375" style="4" customWidth="1"/>
    <col min="3344" max="3584" width="9.140625" style="4"/>
    <col min="3585" max="3585" width="2.5703125" style="4" customWidth="1"/>
    <col min="3586" max="3586" width="9.5703125" style="4" customWidth="1"/>
    <col min="3587" max="3587" width="9.140625" style="4"/>
    <col min="3588" max="3588" width="9.28515625" style="4" customWidth="1"/>
    <col min="3589" max="3589" width="9.140625" style="4"/>
    <col min="3590" max="3590" width="7.7109375" style="4" customWidth="1"/>
    <col min="3591" max="3591" width="9.140625" style="4"/>
    <col min="3592" max="3592" width="6.7109375" style="4" customWidth="1"/>
    <col min="3593" max="3593" width="9.140625" style="4"/>
    <col min="3594" max="3594" width="7.5703125" style="4" customWidth="1"/>
    <col min="3595" max="3596" width="9.140625" style="4"/>
    <col min="3597" max="3597" width="12.28515625" style="4" customWidth="1"/>
    <col min="3598" max="3598" width="7.7109375" style="4" customWidth="1"/>
    <col min="3599" max="3599" width="10.7109375" style="4" customWidth="1"/>
    <col min="3600" max="3840" width="9.140625" style="4"/>
    <col min="3841" max="3841" width="2.5703125" style="4" customWidth="1"/>
    <col min="3842" max="3842" width="9.5703125" style="4" customWidth="1"/>
    <col min="3843" max="3843" width="9.140625" style="4"/>
    <col min="3844" max="3844" width="9.28515625" style="4" customWidth="1"/>
    <col min="3845" max="3845" width="9.140625" style="4"/>
    <col min="3846" max="3846" width="7.7109375" style="4" customWidth="1"/>
    <col min="3847" max="3847" width="9.140625" style="4"/>
    <col min="3848" max="3848" width="6.7109375" style="4" customWidth="1"/>
    <col min="3849" max="3849" width="9.140625" style="4"/>
    <col min="3850" max="3850" width="7.5703125" style="4" customWidth="1"/>
    <col min="3851" max="3852" width="9.140625" style="4"/>
    <col min="3853" max="3853" width="12.28515625" style="4" customWidth="1"/>
    <col min="3854" max="3854" width="7.7109375" style="4" customWidth="1"/>
    <col min="3855" max="3855" width="10.7109375" style="4" customWidth="1"/>
    <col min="3856" max="4096" width="9.140625" style="4"/>
    <col min="4097" max="4097" width="2.5703125" style="4" customWidth="1"/>
    <col min="4098" max="4098" width="9.5703125" style="4" customWidth="1"/>
    <col min="4099" max="4099" width="9.140625" style="4"/>
    <col min="4100" max="4100" width="9.28515625" style="4" customWidth="1"/>
    <col min="4101" max="4101" width="9.140625" style="4"/>
    <col min="4102" max="4102" width="7.7109375" style="4" customWidth="1"/>
    <col min="4103" max="4103" width="9.140625" style="4"/>
    <col min="4104" max="4104" width="6.7109375" style="4" customWidth="1"/>
    <col min="4105" max="4105" width="9.140625" style="4"/>
    <col min="4106" max="4106" width="7.5703125" style="4" customWidth="1"/>
    <col min="4107" max="4108" width="9.140625" style="4"/>
    <col min="4109" max="4109" width="12.28515625" style="4" customWidth="1"/>
    <col min="4110" max="4110" width="7.7109375" style="4" customWidth="1"/>
    <col min="4111" max="4111" width="10.7109375" style="4" customWidth="1"/>
    <col min="4112" max="4352" width="9.140625" style="4"/>
    <col min="4353" max="4353" width="2.5703125" style="4" customWidth="1"/>
    <col min="4354" max="4354" width="9.5703125" style="4" customWidth="1"/>
    <col min="4355" max="4355" width="9.140625" style="4"/>
    <col min="4356" max="4356" width="9.28515625" style="4" customWidth="1"/>
    <col min="4357" max="4357" width="9.140625" style="4"/>
    <col min="4358" max="4358" width="7.7109375" style="4" customWidth="1"/>
    <col min="4359" max="4359" width="9.140625" style="4"/>
    <col min="4360" max="4360" width="6.7109375" style="4" customWidth="1"/>
    <col min="4361" max="4361" width="9.140625" style="4"/>
    <col min="4362" max="4362" width="7.5703125" style="4" customWidth="1"/>
    <col min="4363" max="4364" width="9.140625" style="4"/>
    <col min="4365" max="4365" width="12.28515625" style="4" customWidth="1"/>
    <col min="4366" max="4366" width="7.7109375" style="4" customWidth="1"/>
    <col min="4367" max="4367" width="10.7109375" style="4" customWidth="1"/>
    <col min="4368" max="4608" width="9.140625" style="4"/>
    <col min="4609" max="4609" width="2.5703125" style="4" customWidth="1"/>
    <col min="4610" max="4610" width="9.5703125" style="4" customWidth="1"/>
    <col min="4611" max="4611" width="9.140625" style="4"/>
    <col min="4612" max="4612" width="9.28515625" style="4" customWidth="1"/>
    <col min="4613" max="4613" width="9.140625" style="4"/>
    <col min="4614" max="4614" width="7.7109375" style="4" customWidth="1"/>
    <col min="4615" max="4615" width="9.140625" style="4"/>
    <col min="4616" max="4616" width="6.7109375" style="4" customWidth="1"/>
    <col min="4617" max="4617" width="9.140625" style="4"/>
    <col min="4618" max="4618" width="7.5703125" style="4" customWidth="1"/>
    <col min="4619" max="4620" width="9.140625" style="4"/>
    <col min="4621" max="4621" width="12.28515625" style="4" customWidth="1"/>
    <col min="4622" max="4622" width="7.7109375" style="4" customWidth="1"/>
    <col min="4623" max="4623" width="10.7109375" style="4" customWidth="1"/>
    <col min="4624" max="4864" width="9.140625" style="4"/>
    <col min="4865" max="4865" width="2.5703125" style="4" customWidth="1"/>
    <col min="4866" max="4866" width="9.5703125" style="4" customWidth="1"/>
    <col min="4867" max="4867" width="9.140625" style="4"/>
    <col min="4868" max="4868" width="9.28515625" style="4" customWidth="1"/>
    <col min="4869" max="4869" width="9.140625" style="4"/>
    <col min="4870" max="4870" width="7.7109375" style="4" customWidth="1"/>
    <col min="4871" max="4871" width="9.140625" style="4"/>
    <col min="4872" max="4872" width="6.7109375" style="4" customWidth="1"/>
    <col min="4873" max="4873" width="9.140625" style="4"/>
    <col min="4874" max="4874" width="7.5703125" style="4" customWidth="1"/>
    <col min="4875" max="4876" width="9.140625" style="4"/>
    <col min="4877" max="4877" width="12.28515625" style="4" customWidth="1"/>
    <col min="4878" max="4878" width="7.7109375" style="4" customWidth="1"/>
    <col min="4879" max="4879" width="10.7109375" style="4" customWidth="1"/>
    <col min="4880" max="5120" width="9.140625" style="4"/>
    <col min="5121" max="5121" width="2.5703125" style="4" customWidth="1"/>
    <col min="5122" max="5122" width="9.5703125" style="4" customWidth="1"/>
    <col min="5123" max="5123" width="9.140625" style="4"/>
    <col min="5124" max="5124" width="9.28515625" style="4" customWidth="1"/>
    <col min="5125" max="5125" width="9.140625" style="4"/>
    <col min="5126" max="5126" width="7.7109375" style="4" customWidth="1"/>
    <col min="5127" max="5127" width="9.140625" style="4"/>
    <col min="5128" max="5128" width="6.7109375" style="4" customWidth="1"/>
    <col min="5129" max="5129" width="9.140625" style="4"/>
    <col min="5130" max="5130" width="7.5703125" style="4" customWidth="1"/>
    <col min="5131" max="5132" width="9.140625" style="4"/>
    <col min="5133" max="5133" width="12.28515625" style="4" customWidth="1"/>
    <col min="5134" max="5134" width="7.7109375" style="4" customWidth="1"/>
    <col min="5135" max="5135" width="10.7109375" style="4" customWidth="1"/>
    <col min="5136" max="5376" width="9.140625" style="4"/>
    <col min="5377" max="5377" width="2.5703125" style="4" customWidth="1"/>
    <col min="5378" max="5378" width="9.5703125" style="4" customWidth="1"/>
    <col min="5379" max="5379" width="9.140625" style="4"/>
    <col min="5380" max="5380" width="9.28515625" style="4" customWidth="1"/>
    <col min="5381" max="5381" width="9.140625" style="4"/>
    <col min="5382" max="5382" width="7.7109375" style="4" customWidth="1"/>
    <col min="5383" max="5383" width="9.140625" style="4"/>
    <col min="5384" max="5384" width="6.7109375" style="4" customWidth="1"/>
    <col min="5385" max="5385" width="9.140625" style="4"/>
    <col min="5386" max="5386" width="7.5703125" style="4" customWidth="1"/>
    <col min="5387" max="5388" width="9.140625" style="4"/>
    <col min="5389" max="5389" width="12.28515625" style="4" customWidth="1"/>
    <col min="5390" max="5390" width="7.7109375" style="4" customWidth="1"/>
    <col min="5391" max="5391" width="10.7109375" style="4" customWidth="1"/>
    <col min="5392" max="5632" width="9.140625" style="4"/>
    <col min="5633" max="5633" width="2.5703125" style="4" customWidth="1"/>
    <col min="5634" max="5634" width="9.5703125" style="4" customWidth="1"/>
    <col min="5635" max="5635" width="9.140625" style="4"/>
    <col min="5636" max="5636" width="9.28515625" style="4" customWidth="1"/>
    <col min="5637" max="5637" width="9.140625" style="4"/>
    <col min="5638" max="5638" width="7.7109375" style="4" customWidth="1"/>
    <col min="5639" max="5639" width="9.140625" style="4"/>
    <col min="5640" max="5640" width="6.7109375" style="4" customWidth="1"/>
    <col min="5641" max="5641" width="9.140625" style="4"/>
    <col min="5642" max="5642" width="7.5703125" style="4" customWidth="1"/>
    <col min="5643" max="5644" width="9.140625" style="4"/>
    <col min="5645" max="5645" width="12.28515625" style="4" customWidth="1"/>
    <col min="5646" max="5646" width="7.7109375" style="4" customWidth="1"/>
    <col min="5647" max="5647" width="10.7109375" style="4" customWidth="1"/>
    <col min="5648" max="5888" width="9.140625" style="4"/>
    <col min="5889" max="5889" width="2.5703125" style="4" customWidth="1"/>
    <col min="5890" max="5890" width="9.5703125" style="4" customWidth="1"/>
    <col min="5891" max="5891" width="9.140625" style="4"/>
    <col min="5892" max="5892" width="9.28515625" style="4" customWidth="1"/>
    <col min="5893" max="5893" width="9.140625" style="4"/>
    <col min="5894" max="5894" width="7.7109375" style="4" customWidth="1"/>
    <col min="5895" max="5895" width="9.140625" style="4"/>
    <col min="5896" max="5896" width="6.7109375" style="4" customWidth="1"/>
    <col min="5897" max="5897" width="9.140625" style="4"/>
    <col min="5898" max="5898" width="7.5703125" style="4" customWidth="1"/>
    <col min="5899" max="5900" width="9.140625" style="4"/>
    <col min="5901" max="5901" width="12.28515625" style="4" customWidth="1"/>
    <col min="5902" max="5902" width="7.7109375" style="4" customWidth="1"/>
    <col min="5903" max="5903" width="10.7109375" style="4" customWidth="1"/>
    <col min="5904" max="6144" width="9.140625" style="4"/>
    <col min="6145" max="6145" width="2.5703125" style="4" customWidth="1"/>
    <col min="6146" max="6146" width="9.5703125" style="4" customWidth="1"/>
    <col min="6147" max="6147" width="9.140625" style="4"/>
    <col min="6148" max="6148" width="9.28515625" style="4" customWidth="1"/>
    <col min="6149" max="6149" width="9.140625" style="4"/>
    <col min="6150" max="6150" width="7.7109375" style="4" customWidth="1"/>
    <col min="6151" max="6151" width="9.140625" style="4"/>
    <col min="6152" max="6152" width="6.7109375" style="4" customWidth="1"/>
    <col min="6153" max="6153" width="9.140625" style="4"/>
    <col min="6154" max="6154" width="7.5703125" style="4" customWidth="1"/>
    <col min="6155" max="6156" width="9.140625" style="4"/>
    <col min="6157" max="6157" width="12.28515625" style="4" customWidth="1"/>
    <col min="6158" max="6158" width="7.7109375" style="4" customWidth="1"/>
    <col min="6159" max="6159" width="10.7109375" style="4" customWidth="1"/>
    <col min="6160" max="6400" width="9.140625" style="4"/>
    <col min="6401" max="6401" width="2.5703125" style="4" customWidth="1"/>
    <col min="6402" max="6402" width="9.5703125" style="4" customWidth="1"/>
    <col min="6403" max="6403" width="9.140625" style="4"/>
    <col min="6404" max="6404" width="9.28515625" style="4" customWidth="1"/>
    <col min="6405" max="6405" width="9.140625" style="4"/>
    <col min="6406" max="6406" width="7.7109375" style="4" customWidth="1"/>
    <col min="6407" max="6407" width="9.140625" style="4"/>
    <col min="6408" max="6408" width="6.7109375" style="4" customWidth="1"/>
    <col min="6409" max="6409" width="9.140625" style="4"/>
    <col min="6410" max="6410" width="7.5703125" style="4" customWidth="1"/>
    <col min="6411" max="6412" width="9.140625" style="4"/>
    <col min="6413" max="6413" width="12.28515625" style="4" customWidth="1"/>
    <col min="6414" max="6414" width="7.7109375" style="4" customWidth="1"/>
    <col min="6415" max="6415" width="10.7109375" style="4" customWidth="1"/>
    <col min="6416" max="6656" width="9.140625" style="4"/>
    <col min="6657" max="6657" width="2.5703125" style="4" customWidth="1"/>
    <col min="6658" max="6658" width="9.5703125" style="4" customWidth="1"/>
    <col min="6659" max="6659" width="9.140625" style="4"/>
    <col min="6660" max="6660" width="9.28515625" style="4" customWidth="1"/>
    <col min="6661" max="6661" width="9.140625" style="4"/>
    <col min="6662" max="6662" width="7.7109375" style="4" customWidth="1"/>
    <col min="6663" max="6663" width="9.140625" style="4"/>
    <col min="6664" max="6664" width="6.7109375" style="4" customWidth="1"/>
    <col min="6665" max="6665" width="9.140625" style="4"/>
    <col min="6666" max="6666" width="7.5703125" style="4" customWidth="1"/>
    <col min="6667" max="6668" width="9.140625" style="4"/>
    <col min="6669" max="6669" width="12.28515625" style="4" customWidth="1"/>
    <col min="6670" max="6670" width="7.7109375" style="4" customWidth="1"/>
    <col min="6671" max="6671" width="10.7109375" style="4" customWidth="1"/>
    <col min="6672" max="6912" width="9.140625" style="4"/>
    <col min="6913" max="6913" width="2.5703125" style="4" customWidth="1"/>
    <col min="6914" max="6914" width="9.5703125" style="4" customWidth="1"/>
    <col min="6915" max="6915" width="9.140625" style="4"/>
    <col min="6916" max="6916" width="9.28515625" style="4" customWidth="1"/>
    <col min="6917" max="6917" width="9.140625" style="4"/>
    <col min="6918" max="6918" width="7.7109375" style="4" customWidth="1"/>
    <col min="6919" max="6919" width="9.140625" style="4"/>
    <col min="6920" max="6920" width="6.7109375" style="4" customWidth="1"/>
    <col min="6921" max="6921" width="9.140625" style="4"/>
    <col min="6922" max="6922" width="7.5703125" style="4" customWidth="1"/>
    <col min="6923" max="6924" width="9.140625" style="4"/>
    <col min="6925" max="6925" width="12.28515625" style="4" customWidth="1"/>
    <col min="6926" max="6926" width="7.7109375" style="4" customWidth="1"/>
    <col min="6927" max="6927" width="10.7109375" style="4" customWidth="1"/>
    <col min="6928" max="7168" width="9.140625" style="4"/>
    <col min="7169" max="7169" width="2.5703125" style="4" customWidth="1"/>
    <col min="7170" max="7170" width="9.5703125" style="4" customWidth="1"/>
    <col min="7171" max="7171" width="9.140625" style="4"/>
    <col min="7172" max="7172" width="9.28515625" style="4" customWidth="1"/>
    <col min="7173" max="7173" width="9.140625" style="4"/>
    <col min="7174" max="7174" width="7.7109375" style="4" customWidth="1"/>
    <col min="7175" max="7175" width="9.140625" style="4"/>
    <col min="7176" max="7176" width="6.7109375" style="4" customWidth="1"/>
    <col min="7177" max="7177" width="9.140625" style="4"/>
    <col min="7178" max="7178" width="7.5703125" style="4" customWidth="1"/>
    <col min="7179" max="7180" width="9.140625" style="4"/>
    <col min="7181" max="7181" width="12.28515625" style="4" customWidth="1"/>
    <col min="7182" max="7182" width="7.7109375" style="4" customWidth="1"/>
    <col min="7183" max="7183" width="10.7109375" style="4" customWidth="1"/>
    <col min="7184" max="7424" width="9.140625" style="4"/>
    <col min="7425" max="7425" width="2.5703125" style="4" customWidth="1"/>
    <col min="7426" max="7426" width="9.5703125" style="4" customWidth="1"/>
    <col min="7427" max="7427" width="9.140625" style="4"/>
    <col min="7428" max="7428" width="9.28515625" style="4" customWidth="1"/>
    <col min="7429" max="7429" width="9.140625" style="4"/>
    <col min="7430" max="7430" width="7.7109375" style="4" customWidth="1"/>
    <col min="7431" max="7431" width="9.140625" style="4"/>
    <col min="7432" max="7432" width="6.7109375" style="4" customWidth="1"/>
    <col min="7433" max="7433" width="9.140625" style="4"/>
    <col min="7434" max="7434" width="7.5703125" style="4" customWidth="1"/>
    <col min="7435" max="7436" width="9.140625" style="4"/>
    <col min="7437" max="7437" width="12.28515625" style="4" customWidth="1"/>
    <col min="7438" max="7438" width="7.7109375" style="4" customWidth="1"/>
    <col min="7439" max="7439" width="10.7109375" style="4" customWidth="1"/>
    <col min="7440" max="7680" width="9.140625" style="4"/>
    <col min="7681" max="7681" width="2.5703125" style="4" customWidth="1"/>
    <col min="7682" max="7682" width="9.5703125" style="4" customWidth="1"/>
    <col min="7683" max="7683" width="9.140625" style="4"/>
    <col min="7684" max="7684" width="9.28515625" style="4" customWidth="1"/>
    <col min="7685" max="7685" width="9.140625" style="4"/>
    <col min="7686" max="7686" width="7.7109375" style="4" customWidth="1"/>
    <col min="7687" max="7687" width="9.140625" style="4"/>
    <col min="7688" max="7688" width="6.7109375" style="4" customWidth="1"/>
    <col min="7689" max="7689" width="9.140625" style="4"/>
    <col min="7690" max="7690" width="7.5703125" style="4" customWidth="1"/>
    <col min="7691" max="7692" width="9.140625" style="4"/>
    <col min="7693" max="7693" width="12.28515625" style="4" customWidth="1"/>
    <col min="7694" max="7694" width="7.7109375" style="4" customWidth="1"/>
    <col min="7695" max="7695" width="10.7109375" style="4" customWidth="1"/>
    <col min="7696" max="7936" width="9.140625" style="4"/>
    <col min="7937" max="7937" width="2.5703125" style="4" customWidth="1"/>
    <col min="7938" max="7938" width="9.5703125" style="4" customWidth="1"/>
    <col min="7939" max="7939" width="9.140625" style="4"/>
    <col min="7940" max="7940" width="9.28515625" style="4" customWidth="1"/>
    <col min="7941" max="7941" width="9.140625" style="4"/>
    <col min="7942" max="7942" width="7.7109375" style="4" customWidth="1"/>
    <col min="7943" max="7943" width="9.140625" style="4"/>
    <col min="7944" max="7944" width="6.7109375" style="4" customWidth="1"/>
    <col min="7945" max="7945" width="9.140625" style="4"/>
    <col min="7946" max="7946" width="7.5703125" style="4" customWidth="1"/>
    <col min="7947" max="7948" width="9.140625" style="4"/>
    <col min="7949" max="7949" width="12.28515625" style="4" customWidth="1"/>
    <col min="7950" max="7950" width="7.7109375" style="4" customWidth="1"/>
    <col min="7951" max="7951" width="10.7109375" style="4" customWidth="1"/>
    <col min="7952" max="8192" width="9.140625" style="4"/>
    <col min="8193" max="8193" width="2.5703125" style="4" customWidth="1"/>
    <col min="8194" max="8194" width="9.5703125" style="4" customWidth="1"/>
    <col min="8195" max="8195" width="9.140625" style="4"/>
    <col min="8196" max="8196" width="9.28515625" style="4" customWidth="1"/>
    <col min="8197" max="8197" width="9.140625" style="4"/>
    <col min="8198" max="8198" width="7.7109375" style="4" customWidth="1"/>
    <col min="8199" max="8199" width="9.140625" style="4"/>
    <col min="8200" max="8200" width="6.7109375" style="4" customWidth="1"/>
    <col min="8201" max="8201" width="9.140625" style="4"/>
    <col min="8202" max="8202" width="7.5703125" style="4" customWidth="1"/>
    <col min="8203" max="8204" width="9.140625" style="4"/>
    <col min="8205" max="8205" width="12.28515625" style="4" customWidth="1"/>
    <col min="8206" max="8206" width="7.7109375" style="4" customWidth="1"/>
    <col min="8207" max="8207" width="10.7109375" style="4" customWidth="1"/>
    <col min="8208" max="8448" width="9.140625" style="4"/>
    <col min="8449" max="8449" width="2.5703125" style="4" customWidth="1"/>
    <col min="8450" max="8450" width="9.5703125" style="4" customWidth="1"/>
    <col min="8451" max="8451" width="9.140625" style="4"/>
    <col min="8452" max="8452" width="9.28515625" style="4" customWidth="1"/>
    <col min="8453" max="8453" width="9.140625" style="4"/>
    <col min="8454" max="8454" width="7.7109375" style="4" customWidth="1"/>
    <col min="8455" max="8455" width="9.140625" style="4"/>
    <col min="8456" max="8456" width="6.7109375" style="4" customWidth="1"/>
    <col min="8457" max="8457" width="9.140625" style="4"/>
    <col min="8458" max="8458" width="7.5703125" style="4" customWidth="1"/>
    <col min="8459" max="8460" width="9.140625" style="4"/>
    <col min="8461" max="8461" width="12.28515625" style="4" customWidth="1"/>
    <col min="8462" max="8462" width="7.7109375" style="4" customWidth="1"/>
    <col min="8463" max="8463" width="10.7109375" style="4" customWidth="1"/>
    <col min="8464" max="8704" width="9.140625" style="4"/>
    <col min="8705" max="8705" width="2.5703125" style="4" customWidth="1"/>
    <col min="8706" max="8706" width="9.5703125" style="4" customWidth="1"/>
    <col min="8707" max="8707" width="9.140625" style="4"/>
    <col min="8708" max="8708" width="9.28515625" style="4" customWidth="1"/>
    <col min="8709" max="8709" width="9.140625" style="4"/>
    <col min="8710" max="8710" width="7.7109375" style="4" customWidth="1"/>
    <col min="8711" max="8711" width="9.140625" style="4"/>
    <col min="8712" max="8712" width="6.7109375" style="4" customWidth="1"/>
    <col min="8713" max="8713" width="9.140625" style="4"/>
    <col min="8714" max="8714" width="7.5703125" style="4" customWidth="1"/>
    <col min="8715" max="8716" width="9.140625" style="4"/>
    <col min="8717" max="8717" width="12.28515625" style="4" customWidth="1"/>
    <col min="8718" max="8718" width="7.7109375" style="4" customWidth="1"/>
    <col min="8719" max="8719" width="10.7109375" style="4" customWidth="1"/>
    <col min="8720" max="8960" width="9.140625" style="4"/>
    <col min="8961" max="8961" width="2.5703125" style="4" customWidth="1"/>
    <col min="8962" max="8962" width="9.5703125" style="4" customWidth="1"/>
    <col min="8963" max="8963" width="9.140625" style="4"/>
    <col min="8964" max="8964" width="9.28515625" style="4" customWidth="1"/>
    <col min="8965" max="8965" width="9.140625" style="4"/>
    <col min="8966" max="8966" width="7.7109375" style="4" customWidth="1"/>
    <col min="8967" max="8967" width="9.140625" style="4"/>
    <col min="8968" max="8968" width="6.7109375" style="4" customWidth="1"/>
    <col min="8969" max="8969" width="9.140625" style="4"/>
    <col min="8970" max="8970" width="7.5703125" style="4" customWidth="1"/>
    <col min="8971" max="8972" width="9.140625" style="4"/>
    <col min="8973" max="8973" width="12.28515625" style="4" customWidth="1"/>
    <col min="8974" max="8974" width="7.7109375" style="4" customWidth="1"/>
    <col min="8975" max="8975" width="10.7109375" style="4" customWidth="1"/>
    <col min="8976" max="9216" width="9.140625" style="4"/>
    <col min="9217" max="9217" width="2.5703125" style="4" customWidth="1"/>
    <col min="9218" max="9218" width="9.5703125" style="4" customWidth="1"/>
    <col min="9219" max="9219" width="9.140625" style="4"/>
    <col min="9220" max="9220" width="9.28515625" style="4" customWidth="1"/>
    <col min="9221" max="9221" width="9.140625" style="4"/>
    <col min="9222" max="9222" width="7.7109375" style="4" customWidth="1"/>
    <col min="9223" max="9223" width="9.140625" style="4"/>
    <col min="9224" max="9224" width="6.7109375" style="4" customWidth="1"/>
    <col min="9225" max="9225" width="9.140625" style="4"/>
    <col min="9226" max="9226" width="7.5703125" style="4" customWidth="1"/>
    <col min="9227" max="9228" width="9.140625" style="4"/>
    <col min="9229" max="9229" width="12.28515625" style="4" customWidth="1"/>
    <col min="9230" max="9230" width="7.7109375" style="4" customWidth="1"/>
    <col min="9231" max="9231" width="10.7109375" style="4" customWidth="1"/>
    <col min="9232" max="9472" width="9.140625" style="4"/>
    <col min="9473" max="9473" width="2.5703125" style="4" customWidth="1"/>
    <col min="9474" max="9474" width="9.5703125" style="4" customWidth="1"/>
    <col min="9475" max="9475" width="9.140625" style="4"/>
    <col min="9476" max="9476" width="9.28515625" style="4" customWidth="1"/>
    <col min="9477" max="9477" width="9.140625" style="4"/>
    <col min="9478" max="9478" width="7.7109375" style="4" customWidth="1"/>
    <col min="9479" max="9479" width="9.140625" style="4"/>
    <col min="9480" max="9480" width="6.7109375" style="4" customWidth="1"/>
    <col min="9481" max="9481" width="9.140625" style="4"/>
    <col min="9482" max="9482" width="7.5703125" style="4" customWidth="1"/>
    <col min="9483" max="9484" width="9.140625" style="4"/>
    <col min="9485" max="9485" width="12.28515625" style="4" customWidth="1"/>
    <col min="9486" max="9486" width="7.7109375" style="4" customWidth="1"/>
    <col min="9487" max="9487" width="10.7109375" style="4" customWidth="1"/>
    <col min="9488" max="9728" width="9.140625" style="4"/>
    <col min="9729" max="9729" width="2.5703125" style="4" customWidth="1"/>
    <col min="9730" max="9730" width="9.5703125" style="4" customWidth="1"/>
    <col min="9731" max="9731" width="9.140625" style="4"/>
    <col min="9732" max="9732" width="9.28515625" style="4" customWidth="1"/>
    <col min="9733" max="9733" width="9.140625" style="4"/>
    <col min="9734" max="9734" width="7.7109375" style="4" customWidth="1"/>
    <col min="9735" max="9735" width="9.140625" style="4"/>
    <col min="9736" max="9736" width="6.7109375" style="4" customWidth="1"/>
    <col min="9737" max="9737" width="9.140625" style="4"/>
    <col min="9738" max="9738" width="7.5703125" style="4" customWidth="1"/>
    <col min="9739" max="9740" width="9.140625" style="4"/>
    <col min="9741" max="9741" width="12.28515625" style="4" customWidth="1"/>
    <col min="9742" max="9742" width="7.7109375" style="4" customWidth="1"/>
    <col min="9743" max="9743" width="10.7109375" style="4" customWidth="1"/>
    <col min="9744" max="9984" width="9.140625" style="4"/>
    <col min="9985" max="9985" width="2.5703125" style="4" customWidth="1"/>
    <col min="9986" max="9986" width="9.5703125" style="4" customWidth="1"/>
    <col min="9987" max="9987" width="9.140625" style="4"/>
    <col min="9988" max="9988" width="9.28515625" style="4" customWidth="1"/>
    <col min="9989" max="9989" width="9.140625" style="4"/>
    <col min="9990" max="9990" width="7.7109375" style="4" customWidth="1"/>
    <col min="9991" max="9991" width="9.140625" style="4"/>
    <col min="9992" max="9992" width="6.7109375" style="4" customWidth="1"/>
    <col min="9993" max="9993" width="9.140625" style="4"/>
    <col min="9994" max="9994" width="7.5703125" style="4" customWidth="1"/>
    <col min="9995" max="9996" width="9.140625" style="4"/>
    <col min="9997" max="9997" width="12.28515625" style="4" customWidth="1"/>
    <col min="9998" max="9998" width="7.7109375" style="4" customWidth="1"/>
    <col min="9999" max="9999" width="10.7109375" style="4" customWidth="1"/>
    <col min="10000" max="10240" width="9.140625" style="4"/>
    <col min="10241" max="10241" width="2.5703125" style="4" customWidth="1"/>
    <col min="10242" max="10242" width="9.5703125" style="4" customWidth="1"/>
    <col min="10243" max="10243" width="9.140625" style="4"/>
    <col min="10244" max="10244" width="9.28515625" style="4" customWidth="1"/>
    <col min="10245" max="10245" width="9.140625" style="4"/>
    <col min="10246" max="10246" width="7.7109375" style="4" customWidth="1"/>
    <col min="10247" max="10247" width="9.140625" style="4"/>
    <col min="10248" max="10248" width="6.7109375" style="4" customWidth="1"/>
    <col min="10249" max="10249" width="9.140625" style="4"/>
    <col min="10250" max="10250" width="7.5703125" style="4" customWidth="1"/>
    <col min="10251" max="10252" width="9.140625" style="4"/>
    <col min="10253" max="10253" width="12.28515625" style="4" customWidth="1"/>
    <col min="10254" max="10254" width="7.7109375" style="4" customWidth="1"/>
    <col min="10255" max="10255" width="10.7109375" style="4" customWidth="1"/>
    <col min="10256" max="10496" width="9.140625" style="4"/>
    <col min="10497" max="10497" width="2.5703125" style="4" customWidth="1"/>
    <col min="10498" max="10498" width="9.5703125" style="4" customWidth="1"/>
    <col min="10499" max="10499" width="9.140625" style="4"/>
    <col min="10500" max="10500" width="9.28515625" style="4" customWidth="1"/>
    <col min="10501" max="10501" width="9.140625" style="4"/>
    <col min="10502" max="10502" width="7.7109375" style="4" customWidth="1"/>
    <col min="10503" max="10503" width="9.140625" style="4"/>
    <col min="10504" max="10504" width="6.7109375" style="4" customWidth="1"/>
    <col min="10505" max="10505" width="9.140625" style="4"/>
    <col min="10506" max="10506" width="7.5703125" style="4" customWidth="1"/>
    <col min="10507" max="10508" width="9.140625" style="4"/>
    <col min="10509" max="10509" width="12.28515625" style="4" customWidth="1"/>
    <col min="10510" max="10510" width="7.7109375" style="4" customWidth="1"/>
    <col min="10511" max="10511" width="10.7109375" style="4" customWidth="1"/>
    <col min="10512" max="10752" width="9.140625" style="4"/>
    <col min="10753" max="10753" width="2.5703125" style="4" customWidth="1"/>
    <col min="10754" max="10754" width="9.5703125" style="4" customWidth="1"/>
    <col min="10755" max="10755" width="9.140625" style="4"/>
    <col min="10756" max="10756" width="9.28515625" style="4" customWidth="1"/>
    <col min="10757" max="10757" width="9.140625" style="4"/>
    <col min="10758" max="10758" width="7.7109375" style="4" customWidth="1"/>
    <col min="10759" max="10759" width="9.140625" style="4"/>
    <col min="10760" max="10760" width="6.7109375" style="4" customWidth="1"/>
    <col min="10761" max="10761" width="9.140625" style="4"/>
    <col min="10762" max="10762" width="7.5703125" style="4" customWidth="1"/>
    <col min="10763" max="10764" width="9.140625" style="4"/>
    <col min="10765" max="10765" width="12.28515625" style="4" customWidth="1"/>
    <col min="10766" max="10766" width="7.7109375" style="4" customWidth="1"/>
    <col min="10767" max="10767" width="10.7109375" style="4" customWidth="1"/>
    <col min="10768" max="11008" width="9.140625" style="4"/>
    <col min="11009" max="11009" width="2.5703125" style="4" customWidth="1"/>
    <col min="11010" max="11010" width="9.5703125" style="4" customWidth="1"/>
    <col min="11011" max="11011" width="9.140625" style="4"/>
    <col min="11012" max="11012" width="9.28515625" style="4" customWidth="1"/>
    <col min="11013" max="11013" width="9.140625" style="4"/>
    <col min="11014" max="11014" width="7.7109375" style="4" customWidth="1"/>
    <col min="11015" max="11015" width="9.140625" style="4"/>
    <col min="11016" max="11016" width="6.7109375" style="4" customWidth="1"/>
    <col min="11017" max="11017" width="9.140625" style="4"/>
    <col min="11018" max="11018" width="7.5703125" style="4" customWidth="1"/>
    <col min="11019" max="11020" width="9.140625" style="4"/>
    <col min="11021" max="11021" width="12.28515625" style="4" customWidth="1"/>
    <col min="11022" max="11022" width="7.7109375" style="4" customWidth="1"/>
    <col min="11023" max="11023" width="10.7109375" style="4" customWidth="1"/>
    <col min="11024" max="11264" width="9.140625" style="4"/>
    <col min="11265" max="11265" width="2.5703125" style="4" customWidth="1"/>
    <col min="11266" max="11266" width="9.5703125" style="4" customWidth="1"/>
    <col min="11267" max="11267" width="9.140625" style="4"/>
    <col min="11268" max="11268" width="9.28515625" style="4" customWidth="1"/>
    <col min="11269" max="11269" width="9.140625" style="4"/>
    <col min="11270" max="11270" width="7.7109375" style="4" customWidth="1"/>
    <col min="11271" max="11271" width="9.140625" style="4"/>
    <col min="11272" max="11272" width="6.7109375" style="4" customWidth="1"/>
    <col min="11273" max="11273" width="9.140625" style="4"/>
    <col min="11274" max="11274" width="7.5703125" style="4" customWidth="1"/>
    <col min="11275" max="11276" width="9.140625" style="4"/>
    <col min="11277" max="11277" width="12.28515625" style="4" customWidth="1"/>
    <col min="11278" max="11278" width="7.7109375" style="4" customWidth="1"/>
    <col min="11279" max="11279" width="10.7109375" style="4" customWidth="1"/>
    <col min="11280" max="11520" width="9.140625" style="4"/>
    <col min="11521" max="11521" width="2.5703125" style="4" customWidth="1"/>
    <col min="11522" max="11522" width="9.5703125" style="4" customWidth="1"/>
    <col min="11523" max="11523" width="9.140625" style="4"/>
    <col min="11524" max="11524" width="9.28515625" style="4" customWidth="1"/>
    <col min="11525" max="11525" width="9.140625" style="4"/>
    <col min="11526" max="11526" width="7.7109375" style="4" customWidth="1"/>
    <col min="11527" max="11527" width="9.140625" style="4"/>
    <col min="11528" max="11528" width="6.7109375" style="4" customWidth="1"/>
    <col min="11529" max="11529" width="9.140625" style="4"/>
    <col min="11530" max="11530" width="7.5703125" style="4" customWidth="1"/>
    <col min="11531" max="11532" width="9.140625" style="4"/>
    <col min="11533" max="11533" width="12.28515625" style="4" customWidth="1"/>
    <col min="11534" max="11534" width="7.7109375" style="4" customWidth="1"/>
    <col min="11535" max="11535" width="10.7109375" style="4" customWidth="1"/>
    <col min="11536" max="11776" width="9.140625" style="4"/>
    <col min="11777" max="11777" width="2.5703125" style="4" customWidth="1"/>
    <col min="11778" max="11778" width="9.5703125" style="4" customWidth="1"/>
    <col min="11779" max="11779" width="9.140625" style="4"/>
    <col min="11780" max="11780" width="9.28515625" style="4" customWidth="1"/>
    <col min="11781" max="11781" width="9.140625" style="4"/>
    <col min="11782" max="11782" width="7.7109375" style="4" customWidth="1"/>
    <col min="11783" max="11783" width="9.140625" style="4"/>
    <col min="11784" max="11784" width="6.7109375" style="4" customWidth="1"/>
    <col min="11785" max="11785" width="9.140625" style="4"/>
    <col min="11786" max="11786" width="7.5703125" style="4" customWidth="1"/>
    <col min="11787" max="11788" width="9.140625" style="4"/>
    <col min="11789" max="11789" width="12.28515625" style="4" customWidth="1"/>
    <col min="11790" max="11790" width="7.7109375" style="4" customWidth="1"/>
    <col min="11791" max="11791" width="10.7109375" style="4" customWidth="1"/>
    <col min="11792" max="12032" width="9.140625" style="4"/>
    <col min="12033" max="12033" width="2.5703125" style="4" customWidth="1"/>
    <col min="12034" max="12034" width="9.5703125" style="4" customWidth="1"/>
    <col min="12035" max="12035" width="9.140625" style="4"/>
    <col min="12036" max="12036" width="9.28515625" style="4" customWidth="1"/>
    <col min="12037" max="12037" width="9.140625" style="4"/>
    <col min="12038" max="12038" width="7.7109375" style="4" customWidth="1"/>
    <col min="12039" max="12039" width="9.140625" style="4"/>
    <col min="12040" max="12040" width="6.7109375" style="4" customWidth="1"/>
    <col min="12041" max="12041" width="9.140625" style="4"/>
    <col min="12042" max="12042" width="7.5703125" style="4" customWidth="1"/>
    <col min="12043" max="12044" width="9.140625" style="4"/>
    <col min="12045" max="12045" width="12.28515625" style="4" customWidth="1"/>
    <col min="12046" max="12046" width="7.7109375" style="4" customWidth="1"/>
    <col min="12047" max="12047" width="10.7109375" style="4" customWidth="1"/>
    <col min="12048" max="12288" width="9.140625" style="4"/>
    <col min="12289" max="12289" width="2.5703125" style="4" customWidth="1"/>
    <col min="12290" max="12290" width="9.5703125" style="4" customWidth="1"/>
    <col min="12291" max="12291" width="9.140625" style="4"/>
    <col min="12292" max="12292" width="9.28515625" style="4" customWidth="1"/>
    <col min="12293" max="12293" width="9.140625" style="4"/>
    <col min="12294" max="12294" width="7.7109375" style="4" customWidth="1"/>
    <col min="12295" max="12295" width="9.140625" style="4"/>
    <col min="12296" max="12296" width="6.7109375" style="4" customWidth="1"/>
    <col min="12297" max="12297" width="9.140625" style="4"/>
    <col min="12298" max="12298" width="7.5703125" style="4" customWidth="1"/>
    <col min="12299" max="12300" width="9.140625" style="4"/>
    <col min="12301" max="12301" width="12.28515625" style="4" customWidth="1"/>
    <col min="12302" max="12302" width="7.7109375" style="4" customWidth="1"/>
    <col min="12303" max="12303" width="10.7109375" style="4" customWidth="1"/>
    <col min="12304" max="12544" width="9.140625" style="4"/>
    <col min="12545" max="12545" width="2.5703125" style="4" customWidth="1"/>
    <col min="12546" max="12546" width="9.5703125" style="4" customWidth="1"/>
    <col min="12547" max="12547" width="9.140625" style="4"/>
    <col min="12548" max="12548" width="9.28515625" style="4" customWidth="1"/>
    <col min="12549" max="12549" width="9.140625" style="4"/>
    <col min="12550" max="12550" width="7.7109375" style="4" customWidth="1"/>
    <col min="12551" max="12551" width="9.140625" style="4"/>
    <col min="12552" max="12552" width="6.7109375" style="4" customWidth="1"/>
    <col min="12553" max="12553" width="9.140625" style="4"/>
    <col min="12554" max="12554" width="7.5703125" style="4" customWidth="1"/>
    <col min="12555" max="12556" width="9.140625" style="4"/>
    <col min="12557" max="12557" width="12.28515625" style="4" customWidth="1"/>
    <col min="12558" max="12558" width="7.7109375" style="4" customWidth="1"/>
    <col min="12559" max="12559" width="10.7109375" style="4" customWidth="1"/>
    <col min="12560" max="12800" width="9.140625" style="4"/>
    <col min="12801" max="12801" width="2.5703125" style="4" customWidth="1"/>
    <col min="12802" max="12802" width="9.5703125" style="4" customWidth="1"/>
    <col min="12803" max="12803" width="9.140625" style="4"/>
    <col min="12804" max="12804" width="9.28515625" style="4" customWidth="1"/>
    <col min="12805" max="12805" width="9.140625" style="4"/>
    <col min="12806" max="12806" width="7.7109375" style="4" customWidth="1"/>
    <col min="12807" max="12807" width="9.140625" style="4"/>
    <col min="12808" max="12808" width="6.7109375" style="4" customWidth="1"/>
    <col min="12809" max="12809" width="9.140625" style="4"/>
    <col min="12810" max="12810" width="7.5703125" style="4" customWidth="1"/>
    <col min="12811" max="12812" width="9.140625" style="4"/>
    <col min="12813" max="12813" width="12.28515625" style="4" customWidth="1"/>
    <col min="12814" max="12814" width="7.7109375" style="4" customWidth="1"/>
    <col min="12815" max="12815" width="10.7109375" style="4" customWidth="1"/>
    <col min="12816" max="13056" width="9.140625" style="4"/>
    <col min="13057" max="13057" width="2.5703125" style="4" customWidth="1"/>
    <col min="13058" max="13058" width="9.5703125" style="4" customWidth="1"/>
    <col min="13059" max="13059" width="9.140625" style="4"/>
    <col min="13060" max="13060" width="9.28515625" style="4" customWidth="1"/>
    <col min="13061" max="13061" width="9.140625" style="4"/>
    <col min="13062" max="13062" width="7.7109375" style="4" customWidth="1"/>
    <col min="13063" max="13063" width="9.140625" style="4"/>
    <col min="13064" max="13064" width="6.7109375" style="4" customWidth="1"/>
    <col min="13065" max="13065" width="9.140625" style="4"/>
    <col min="13066" max="13066" width="7.5703125" style="4" customWidth="1"/>
    <col min="13067" max="13068" width="9.140625" style="4"/>
    <col min="13069" max="13069" width="12.28515625" style="4" customWidth="1"/>
    <col min="13070" max="13070" width="7.7109375" style="4" customWidth="1"/>
    <col min="13071" max="13071" width="10.7109375" style="4" customWidth="1"/>
    <col min="13072" max="13312" width="9.140625" style="4"/>
    <col min="13313" max="13313" width="2.5703125" style="4" customWidth="1"/>
    <col min="13314" max="13314" width="9.5703125" style="4" customWidth="1"/>
    <col min="13315" max="13315" width="9.140625" style="4"/>
    <col min="13316" max="13316" width="9.28515625" style="4" customWidth="1"/>
    <col min="13317" max="13317" width="9.140625" style="4"/>
    <col min="13318" max="13318" width="7.7109375" style="4" customWidth="1"/>
    <col min="13319" max="13319" width="9.140625" style="4"/>
    <col min="13320" max="13320" width="6.7109375" style="4" customWidth="1"/>
    <col min="13321" max="13321" width="9.140625" style="4"/>
    <col min="13322" max="13322" width="7.5703125" style="4" customWidth="1"/>
    <col min="13323" max="13324" width="9.140625" style="4"/>
    <col min="13325" max="13325" width="12.28515625" style="4" customWidth="1"/>
    <col min="13326" max="13326" width="7.7109375" style="4" customWidth="1"/>
    <col min="13327" max="13327" width="10.7109375" style="4" customWidth="1"/>
    <col min="13328" max="13568" width="9.140625" style="4"/>
    <col min="13569" max="13569" width="2.5703125" style="4" customWidth="1"/>
    <col min="13570" max="13570" width="9.5703125" style="4" customWidth="1"/>
    <col min="13571" max="13571" width="9.140625" style="4"/>
    <col min="13572" max="13572" width="9.28515625" style="4" customWidth="1"/>
    <col min="13573" max="13573" width="9.140625" style="4"/>
    <col min="13574" max="13574" width="7.7109375" style="4" customWidth="1"/>
    <col min="13575" max="13575" width="9.140625" style="4"/>
    <col min="13576" max="13576" width="6.7109375" style="4" customWidth="1"/>
    <col min="13577" max="13577" width="9.140625" style="4"/>
    <col min="13578" max="13578" width="7.5703125" style="4" customWidth="1"/>
    <col min="13579" max="13580" width="9.140625" style="4"/>
    <col min="13581" max="13581" width="12.28515625" style="4" customWidth="1"/>
    <col min="13582" max="13582" width="7.7109375" style="4" customWidth="1"/>
    <col min="13583" max="13583" width="10.7109375" style="4" customWidth="1"/>
    <col min="13584" max="13824" width="9.140625" style="4"/>
    <col min="13825" max="13825" width="2.5703125" style="4" customWidth="1"/>
    <col min="13826" max="13826" width="9.5703125" style="4" customWidth="1"/>
    <col min="13827" max="13827" width="9.140625" style="4"/>
    <col min="13828" max="13828" width="9.28515625" style="4" customWidth="1"/>
    <col min="13829" max="13829" width="9.140625" style="4"/>
    <col min="13830" max="13830" width="7.7109375" style="4" customWidth="1"/>
    <col min="13831" max="13831" width="9.140625" style="4"/>
    <col min="13832" max="13832" width="6.7109375" style="4" customWidth="1"/>
    <col min="13833" max="13833" width="9.140625" style="4"/>
    <col min="13834" max="13834" width="7.5703125" style="4" customWidth="1"/>
    <col min="13835" max="13836" width="9.140625" style="4"/>
    <col min="13837" max="13837" width="12.28515625" style="4" customWidth="1"/>
    <col min="13838" max="13838" width="7.7109375" style="4" customWidth="1"/>
    <col min="13839" max="13839" width="10.7109375" style="4" customWidth="1"/>
    <col min="13840" max="14080" width="9.140625" style="4"/>
    <col min="14081" max="14081" width="2.5703125" style="4" customWidth="1"/>
    <col min="14082" max="14082" width="9.5703125" style="4" customWidth="1"/>
    <col min="14083" max="14083" width="9.140625" style="4"/>
    <col min="14084" max="14084" width="9.28515625" style="4" customWidth="1"/>
    <col min="14085" max="14085" width="9.140625" style="4"/>
    <col min="14086" max="14086" width="7.7109375" style="4" customWidth="1"/>
    <col min="14087" max="14087" width="9.140625" style="4"/>
    <col min="14088" max="14088" width="6.7109375" style="4" customWidth="1"/>
    <col min="14089" max="14089" width="9.140625" style="4"/>
    <col min="14090" max="14090" width="7.5703125" style="4" customWidth="1"/>
    <col min="14091" max="14092" width="9.140625" style="4"/>
    <col min="14093" max="14093" width="12.28515625" style="4" customWidth="1"/>
    <col min="14094" max="14094" width="7.7109375" style="4" customWidth="1"/>
    <col min="14095" max="14095" width="10.7109375" style="4" customWidth="1"/>
    <col min="14096" max="14336" width="9.140625" style="4"/>
    <col min="14337" max="14337" width="2.5703125" style="4" customWidth="1"/>
    <col min="14338" max="14338" width="9.5703125" style="4" customWidth="1"/>
    <col min="14339" max="14339" width="9.140625" style="4"/>
    <col min="14340" max="14340" width="9.28515625" style="4" customWidth="1"/>
    <col min="14341" max="14341" width="9.140625" style="4"/>
    <col min="14342" max="14342" width="7.7109375" style="4" customWidth="1"/>
    <col min="14343" max="14343" width="9.140625" style="4"/>
    <col min="14344" max="14344" width="6.7109375" style="4" customWidth="1"/>
    <col min="14345" max="14345" width="9.140625" style="4"/>
    <col min="14346" max="14346" width="7.5703125" style="4" customWidth="1"/>
    <col min="14347" max="14348" width="9.140625" style="4"/>
    <col min="14349" max="14349" width="12.28515625" style="4" customWidth="1"/>
    <col min="14350" max="14350" width="7.7109375" style="4" customWidth="1"/>
    <col min="14351" max="14351" width="10.7109375" style="4" customWidth="1"/>
    <col min="14352" max="14592" width="9.140625" style="4"/>
    <col min="14593" max="14593" width="2.5703125" style="4" customWidth="1"/>
    <col min="14594" max="14594" width="9.5703125" style="4" customWidth="1"/>
    <col min="14595" max="14595" width="9.140625" style="4"/>
    <col min="14596" max="14596" width="9.28515625" style="4" customWidth="1"/>
    <col min="14597" max="14597" width="9.140625" style="4"/>
    <col min="14598" max="14598" width="7.7109375" style="4" customWidth="1"/>
    <col min="14599" max="14599" width="9.140625" style="4"/>
    <col min="14600" max="14600" width="6.7109375" style="4" customWidth="1"/>
    <col min="14601" max="14601" width="9.140625" style="4"/>
    <col min="14602" max="14602" width="7.5703125" style="4" customWidth="1"/>
    <col min="14603" max="14604" width="9.140625" style="4"/>
    <col min="14605" max="14605" width="12.28515625" style="4" customWidth="1"/>
    <col min="14606" max="14606" width="7.7109375" style="4" customWidth="1"/>
    <col min="14607" max="14607" width="10.7109375" style="4" customWidth="1"/>
    <col min="14608" max="14848" width="9.140625" style="4"/>
    <col min="14849" max="14849" width="2.5703125" style="4" customWidth="1"/>
    <col min="14850" max="14850" width="9.5703125" style="4" customWidth="1"/>
    <col min="14851" max="14851" width="9.140625" style="4"/>
    <col min="14852" max="14852" width="9.28515625" style="4" customWidth="1"/>
    <col min="14853" max="14853" width="9.140625" style="4"/>
    <col min="14854" max="14854" width="7.7109375" style="4" customWidth="1"/>
    <col min="14855" max="14855" width="9.140625" style="4"/>
    <col min="14856" max="14856" width="6.7109375" style="4" customWidth="1"/>
    <col min="14857" max="14857" width="9.140625" style="4"/>
    <col min="14858" max="14858" width="7.5703125" style="4" customWidth="1"/>
    <col min="14859" max="14860" width="9.140625" style="4"/>
    <col min="14861" max="14861" width="12.28515625" style="4" customWidth="1"/>
    <col min="14862" max="14862" width="7.7109375" style="4" customWidth="1"/>
    <col min="14863" max="14863" width="10.7109375" style="4" customWidth="1"/>
    <col min="14864" max="15104" width="9.140625" style="4"/>
    <col min="15105" max="15105" width="2.5703125" style="4" customWidth="1"/>
    <col min="15106" max="15106" width="9.5703125" style="4" customWidth="1"/>
    <col min="15107" max="15107" width="9.140625" style="4"/>
    <col min="15108" max="15108" width="9.28515625" style="4" customWidth="1"/>
    <col min="15109" max="15109" width="9.140625" style="4"/>
    <col min="15110" max="15110" width="7.7109375" style="4" customWidth="1"/>
    <col min="15111" max="15111" width="9.140625" style="4"/>
    <col min="15112" max="15112" width="6.7109375" style="4" customWidth="1"/>
    <col min="15113" max="15113" width="9.140625" style="4"/>
    <col min="15114" max="15114" width="7.5703125" style="4" customWidth="1"/>
    <col min="15115" max="15116" width="9.140625" style="4"/>
    <col min="15117" max="15117" width="12.28515625" style="4" customWidth="1"/>
    <col min="15118" max="15118" width="7.7109375" style="4" customWidth="1"/>
    <col min="15119" max="15119" width="10.7109375" style="4" customWidth="1"/>
    <col min="15120" max="15360" width="9.140625" style="4"/>
    <col min="15361" max="15361" width="2.5703125" style="4" customWidth="1"/>
    <col min="15362" max="15362" width="9.5703125" style="4" customWidth="1"/>
    <col min="15363" max="15363" width="9.140625" style="4"/>
    <col min="15364" max="15364" width="9.28515625" style="4" customWidth="1"/>
    <col min="15365" max="15365" width="9.140625" style="4"/>
    <col min="15366" max="15366" width="7.7109375" style="4" customWidth="1"/>
    <col min="15367" max="15367" width="9.140625" style="4"/>
    <col min="15368" max="15368" width="6.7109375" style="4" customWidth="1"/>
    <col min="15369" max="15369" width="9.140625" style="4"/>
    <col min="15370" max="15370" width="7.5703125" style="4" customWidth="1"/>
    <col min="15371" max="15372" width="9.140625" style="4"/>
    <col min="15373" max="15373" width="12.28515625" style="4" customWidth="1"/>
    <col min="15374" max="15374" width="7.7109375" style="4" customWidth="1"/>
    <col min="15375" max="15375" width="10.7109375" style="4" customWidth="1"/>
    <col min="15376" max="15616" width="9.140625" style="4"/>
    <col min="15617" max="15617" width="2.5703125" style="4" customWidth="1"/>
    <col min="15618" max="15618" width="9.5703125" style="4" customWidth="1"/>
    <col min="15619" max="15619" width="9.140625" style="4"/>
    <col min="15620" max="15620" width="9.28515625" style="4" customWidth="1"/>
    <col min="15621" max="15621" width="9.140625" style="4"/>
    <col min="15622" max="15622" width="7.7109375" style="4" customWidth="1"/>
    <col min="15623" max="15623" width="9.140625" style="4"/>
    <col min="15624" max="15624" width="6.7109375" style="4" customWidth="1"/>
    <col min="15625" max="15625" width="9.140625" style="4"/>
    <col min="15626" max="15626" width="7.5703125" style="4" customWidth="1"/>
    <col min="15627" max="15628" width="9.140625" style="4"/>
    <col min="15629" max="15629" width="12.28515625" style="4" customWidth="1"/>
    <col min="15630" max="15630" width="7.7109375" style="4" customWidth="1"/>
    <col min="15631" max="15631" width="10.7109375" style="4" customWidth="1"/>
    <col min="15632" max="15872" width="9.140625" style="4"/>
    <col min="15873" max="15873" width="2.5703125" style="4" customWidth="1"/>
    <col min="15874" max="15874" width="9.5703125" style="4" customWidth="1"/>
    <col min="15875" max="15875" width="9.140625" style="4"/>
    <col min="15876" max="15876" width="9.28515625" style="4" customWidth="1"/>
    <col min="15877" max="15877" width="9.140625" style="4"/>
    <col min="15878" max="15878" width="7.7109375" style="4" customWidth="1"/>
    <col min="15879" max="15879" width="9.140625" style="4"/>
    <col min="15880" max="15880" width="6.7109375" style="4" customWidth="1"/>
    <col min="15881" max="15881" width="9.140625" style="4"/>
    <col min="15882" max="15882" width="7.5703125" style="4" customWidth="1"/>
    <col min="15883" max="15884" width="9.140625" style="4"/>
    <col min="15885" max="15885" width="12.28515625" style="4" customWidth="1"/>
    <col min="15886" max="15886" width="7.7109375" style="4" customWidth="1"/>
    <col min="15887" max="15887" width="10.7109375" style="4" customWidth="1"/>
    <col min="15888" max="16128" width="9.140625" style="4"/>
    <col min="16129" max="16129" width="2.5703125" style="4" customWidth="1"/>
    <col min="16130" max="16130" width="9.5703125" style="4" customWidth="1"/>
    <col min="16131" max="16131" width="9.140625" style="4"/>
    <col min="16132" max="16132" width="9.28515625" style="4" customWidth="1"/>
    <col min="16133" max="16133" width="9.140625" style="4"/>
    <col min="16134" max="16134" width="7.7109375" style="4" customWidth="1"/>
    <col min="16135" max="16135" width="9.140625" style="4"/>
    <col min="16136" max="16136" width="6.7109375" style="4" customWidth="1"/>
    <col min="16137" max="16137" width="9.140625" style="4"/>
    <col min="16138" max="16138" width="7.5703125" style="4" customWidth="1"/>
    <col min="16139" max="16140" width="9.140625" style="4"/>
    <col min="16141" max="16141" width="12.28515625" style="4" customWidth="1"/>
    <col min="16142" max="16142" width="7.7109375" style="4" customWidth="1"/>
    <col min="16143" max="16143" width="10.7109375" style="4" customWidth="1"/>
    <col min="16144" max="16384" width="9.140625" style="4"/>
  </cols>
  <sheetData>
    <row r="5" spans="2:15" x14ac:dyDescent="0.25">
      <c r="B5" s="24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5" s="1" customFormat="1" ht="9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5" s="1" customFormat="1" x14ac:dyDescent="0.25">
      <c r="B7" s="24" t="s">
        <v>47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5" s="1" customFormat="1" ht="9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5" s="1" customFormat="1" x14ac:dyDescent="0.25">
      <c r="B9" s="24" t="s">
        <v>49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5" s="1" customFormat="1" ht="5.0999999999999996" customHeigh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5" s="1" customFormat="1" x14ac:dyDescent="0.25">
      <c r="B11" s="24" t="s"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"/>
    </row>
    <row r="12" spans="2:15" ht="5.0999999999999996" customHeight="1" x14ac:dyDescent="0.25"/>
    <row r="13" spans="2:15" x14ac:dyDescent="0.25">
      <c r="C13" s="24" t="s">
        <v>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15" ht="5.0999999999999996" customHeight="1" x14ac:dyDescent="0.25"/>
    <row r="15" spans="2:15" s="1" customFormat="1" x14ac:dyDescent="0.25">
      <c r="B15" s="26" t="s">
        <v>2</v>
      </c>
      <c r="C15" s="27" t="s">
        <v>3</v>
      </c>
      <c r="D15" s="27"/>
      <c r="E15" s="26" t="s">
        <v>4</v>
      </c>
      <c r="F15" s="26"/>
      <c r="G15" s="25" t="s">
        <v>5</v>
      </c>
      <c r="H15" s="25"/>
      <c r="I15" s="25"/>
      <c r="J15" s="25"/>
      <c r="K15" s="28"/>
      <c r="L15" s="28"/>
      <c r="M15" s="26" t="s">
        <v>6</v>
      </c>
      <c r="N15" s="26"/>
    </row>
    <row r="16" spans="2:15" s="1" customFormat="1" x14ac:dyDescent="0.25">
      <c r="B16" s="26"/>
      <c r="C16" s="27"/>
      <c r="D16" s="27"/>
      <c r="E16" s="26"/>
      <c r="F16" s="26"/>
      <c r="G16" s="25" t="s">
        <v>7</v>
      </c>
      <c r="H16" s="25"/>
      <c r="I16" s="25" t="s">
        <v>8</v>
      </c>
      <c r="J16" s="25"/>
      <c r="K16" s="28"/>
      <c r="L16" s="28"/>
      <c r="M16" s="26"/>
      <c r="N16" s="26"/>
    </row>
    <row r="17" spans="2:18" x14ac:dyDescent="0.25">
      <c r="B17" s="5" t="s">
        <v>9</v>
      </c>
      <c r="C17" s="23">
        <v>3485669</v>
      </c>
      <c r="D17" s="23"/>
      <c r="E17" s="23">
        <v>11454.64</v>
      </c>
      <c r="F17" s="23"/>
      <c r="G17" s="23">
        <v>23751.53</v>
      </c>
      <c r="H17" s="23"/>
      <c r="I17" s="23">
        <v>0</v>
      </c>
      <c r="J17" s="23"/>
      <c r="K17" s="29"/>
      <c r="L17" s="29"/>
      <c r="M17" s="23">
        <f t="shared" ref="M17:M22" si="0">SUM(C17:L17)</f>
        <v>3520875.17</v>
      </c>
      <c r="N17" s="23"/>
    </row>
    <row r="18" spans="2:18" x14ac:dyDescent="0.25">
      <c r="B18" s="5" t="s">
        <v>10</v>
      </c>
      <c r="C18" s="23">
        <v>0</v>
      </c>
      <c r="D18" s="23"/>
      <c r="E18" s="23">
        <v>35000.57</v>
      </c>
      <c r="F18" s="23"/>
      <c r="G18" s="23">
        <v>36382.61</v>
      </c>
      <c r="H18" s="23"/>
      <c r="I18" s="23">
        <v>123.94</v>
      </c>
      <c r="J18" s="23"/>
      <c r="K18" s="29"/>
      <c r="L18" s="29"/>
      <c r="M18" s="23">
        <f t="shared" si="0"/>
        <v>71507.12</v>
      </c>
      <c r="N18" s="23"/>
    </row>
    <row r="19" spans="2:18" x14ac:dyDescent="0.25">
      <c r="B19" s="5" t="s">
        <v>11</v>
      </c>
      <c r="C19" s="23">
        <v>189000</v>
      </c>
      <c r="D19" s="23"/>
      <c r="E19" s="23">
        <v>40393.730000000003</v>
      </c>
      <c r="F19" s="23"/>
      <c r="G19" s="23">
        <v>28685.98</v>
      </c>
      <c r="H19" s="23"/>
      <c r="I19" s="23">
        <v>444.61</v>
      </c>
      <c r="J19" s="23"/>
      <c r="K19" s="29"/>
      <c r="L19" s="29"/>
      <c r="M19" s="23">
        <f t="shared" si="0"/>
        <v>258524.32</v>
      </c>
      <c r="N19" s="23"/>
    </row>
    <row r="20" spans="2:18" x14ac:dyDescent="0.25">
      <c r="B20" s="5" t="s">
        <v>12</v>
      </c>
      <c r="C20" s="23">
        <v>784132</v>
      </c>
      <c r="D20" s="23"/>
      <c r="E20" s="23">
        <v>11469.3</v>
      </c>
      <c r="F20" s="23"/>
      <c r="G20" s="23">
        <v>25660.65</v>
      </c>
      <c r="H20" s="23"/>
      <c r="I20" s="23">
        <v>602.01</v>
      </c>
      <c r="J20" s="23"/>
      <c r="K20" s="29"/>
      <c r="L20" s="29"/>
      <c r="M20" s="23">
        <f t="shared" si="0"/>
        <v>821863.96000000008</v>
      </c>
      <c r="N20" s="23"/>
    </row>
    <row r="21" spans="2:18" x14ac:dyDescent="0.25">
      <c r="B21" s="5" t="s">
        <v>13</v>
      </c>
      <c r="C21" s="23">
        <v>0</v>
      </c>
      <c r="D21" s="23"/>
      <c r="E21" s="23">
        <v>14158.37</v>
      </c>
      <c r="F21" s="23"/>
      <c r="G21" s="23">
        <v>24852.41</v>
      </c>
      <c r="H21" s="23"/>
      <c r="I21" s="23">
        <v>650.39</v>
      </c>
      <c r="J21" s="23"/>
      <c r="K21" s="29"/>
      <c r="L21" s="29"/>
      <c r="M21" s="23">
        <f t="shared" si="0"/>
        <v>39661.17</v>
      </c>
      <c r="N21" s="23"/>
    </row>
    <row r="22" spans="2:18" x14ac:dyDescent="0.25">
      <c r="B22" s="5" t="s">
        <v>14</v>
      </c>
      <c r="C22" s="23">
        <v>1015088</v>
      </c>
      <c r="D22" s="23"/>
      <c r="E22" s="23">
        <v>28653.35</v>
      </c>
      <c r="F22" s="23"/>
      <c r="G22" s="23">
        <v>27518.18</v>
      </c>
      <c r="H22" s="23"/>
      <c r="I22" s="23">
        <v>928.87</v>
      </c>
      <c r="J22" s="23"/>
      <c r="K22" s="29"/>
      <c r="L22" s="29"/>
      <c r="M22" s="23">
        <f t="shared" si="0"/>
        <v>1072188.4000000001</v>
      </c>
      <c r="N22" s="23"/>
    </row>
    <row r="23" spans="2:18" s="1" customFormat="1" x14ac:dyDescent="0.25">
      <c r="B23" s="17" t="s">
        <v>6</v>
      </c>
      <c r="C23" s="30">
        <f>SUM(C17:D22)</f>
        <v>5473889</v>
      </c>
      <c r="D23" s="30"/>
      <c r="E23" s="30">
        <f>SUM(E17:F22)</f>
        <v>141129.96</v>
      </c>
      <c r="F23" s="30"/>
      <c r="G23" s="30">
        <f>SUM(G17:H22)</f>
        <v>166851.35999999999</v>
      </c>
      <c r="H23" s="30"/>
      <c r="I23" s="30">
        <f>SUM(I17:J22)</f>
        <v>2749.8199999999997</v>
      </c>
      <c r="J23" s="30"/>
      <c r="K23" s="31"/>
      <c r="L23" s="31"/>
      <c r="M23" s="30">
        <f>SUM(M17:N22)</f>
        <v>5784620.1400000006</v>
      </c>
      <c r="N23" s="30"/>
    </row>
    <row r="24" spans="2:18" ht="5.0999999999999996" customHeight="1" x14ac:dyDescent="0.25"/>
    <row r="25" spans="2:18" x14ac:dyDescent="0.25">
      <c r="C25" s="24" t="s">
        <v>15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8" ht="5.0999999999999996" customHeight="1" x14ac:dyDescent="0.25"/>
    <row r="27" spans="2:18" s="1" customFormat="1" x14ac:dyDescent="0.25">
      <c r="B27" s="26" t="s">
        <v>2</v>
      </c>
      <c r="C27" s="27" t="s">
        <v>16</v>
      </c>
      <c r="D27" s="27"/>
      <c r="E27" s="27" t="s">
        <v>17</v>
      </c>
      <c r="F27" s="27"/>
      <c r="G27" s="25" t="s">
        <v>18</v>
      </c>
      <c r="H27" s="25"/>
      <c r="I27" s="25"/>
      <c r="J27" s="25"/>
      <c r="K27" s="32"/>
      <c r="L27" s="32"/>
      <c r="M27" s="26" t="s">
        <v>6</v>
      </c>
      <c r="N27" s="26"/>
    </row>
    <row r="28" spans="2:18" s="1" customFormat="1" x14ac:dyDescent="0.25">
      <c r="B28" s="26"/>
      <c r="C28" s="27"/>
      <c r="D28" s="27"/>
      <c r="E28" s="27"/>
      <c r="F28" s="27"/>
      <c r="G28" s="25" t="s">
        <v>7</v>
      </c>
      <c r="H28" s="25"/>
      <c r="I28" s="25" t="s">
        <v>8</v>
      </c>
      <c r="J28" s="25"/>
      <c r="K28" s="32"/>
      <c r="L28" s="32"/>
      <c r="M28" s="26"/>
      <c r="N28" s="26"/>
    </row>
    <row r="29" spans="2:18" x14ac:dyDescent="0.25">
      <c r="B29" s="5" t="s">
        <v>9</v>
      </c>
      <c r="C29" s="23">
        <v>168095.71</v>
      </c>
      <c r="D29" s="23"/>
      <c r="E29" s="33">
        <v>545.28</v>
      </c>
      <c r="F29" s="33"/>
      <c r="G29" s="33">
        <f>81.4+263.88</f>
        <v>345.28</v>
      </c>
      <c r="H29" s="33"/>
      <c r="I29" s="33">
        <v>0</v>
      </c>
      <c r="J29" s="33"/>
      <c r="K29" s="34"/>
      <c r="L29" s="34"/>
      <c r="M29" s="33">
        <f t="shared" ref="M29:M33" si="1">SUM(C29:L29)</f>
        <v>168986.27</v>
      </c>
      <c r="N29" s="33"/>
      <c r="Q29" s="6"/>
      <c r="R29" s="6"/>
    </row>
    <row r="30" spans="2:18" x14ac:dyDescent="0.25">
      <c r="B30" s="5" t="s">
        <v>10</v>
      </c>
      <c r="C30" s="23">
        <v>572038.53</v>
      </c>
      <c r="D30" s="23"/>
      <c r="E30" s="33">
        <v>4743.0200000000004</v>
      </c>
      <c r="F30" s="33"/>
      <c r="G30" s="33">
        <f>2831.77-0.93+884.81+0.16</f>
        <v>3715.81</v>
      </c>
      <c r="H30" s="33"/>
      <c r="I30" s="33">
        <f>0.93+4.77</f>
        <v>5.6999999999999993</v>
      </c>
      <c r="J30" s="33"/>
      <c r="K30" s="34"/>
      <c r="L30" s="34"/>
      <c r="M30" s="33">
        <f t="shared" si="1"/>
        <v>580503.06000000006</v>
      </c>
      <c r="N30" s="33"/>
      <c r="P30" s="18"/>
      <c r="Q30" s="6"/>
      <c r="R30" s="6"/>
    </row>
    <row r="31" spans="2:18" x14ac:dyDescent="0.25">
      <c r="B31" s="5" t="s">
        <v>11</v>
      </c>
      <c r="C31" s="23">
        <v>591363.93000000005</v>
      </c>
      <c r="D31" s="23"/>
      <c r="E31" s="33">
        <v>2731.92</v>
      </c>
      <c r="F31" s="33"/>
      <c r="G31" s="33">
        <f>2553.35-0.07-0.78</f>
        <v>2552.4999999999995</v>
      </c>
      <c r="H31" s="33"/>
      <c r="I31" s="33">
        <f>0.07+0.78+0.08+0.04</f>
        <v>0.97000000000000008</v>
      </c>
      <c r="J31" s="33"/>
      <c r="K31" s="34"/>
      <c r="L31" s="34"/>
      <c r="M31" s="33">
        <f t="shared" si="1"/>
        <v>596649.32000000007</v>
      </c>
      <c r="N31" s="33"/>
      <c r="P31" s="18"/>
      <c r="Q31" s="6"/>
      <c r="R31" s="6"/>
    </row>
    <row r="32" spans="2:18" x14ac:dyDescent="0.25">
      <c r="B32" s="5" t="s">
        <v>12</v>
      </c>
      <c r="C32" s="23">
        <v>606304</v>
      </c>
      <c r="D32" s="23"/>
      <c r="E32" s="33">
        <v>7240.84</v>
      </c>
      <c r="F32" s="33"/>
      <c r="G32" s="33">
        <f>4568.79-0.21-25.87+616.76+7.28</f>
        <v>5166.75</v>
      </c>
      <c r="H32" s="33"/>
      <c r="I32" s="33">
        <f>25.87+0.21</f>
        <v>26.080000000000002</v>
      </c>
      <c r="J32" s="33"/>
      <c r="K32" s="34"/>
      <c r="L32" s="34"/>
      <c r="M32" s="33">
        <f t="shared" si="1"/>
        <v>618737.66999999993</v>
      </c>
      <c r="N32" s="33"/>
      <c r="P32" s="18"/>
      <c r="Q32" s="6"/>
      <c r="R32" s="6"/>
    </row>
    <row r="33" spans="2:18" x14ac:dyDescent="0.25">
      <c r="B33" s="5" t="s">
        <v>13</v>
      </c>
      <c r="C33" s="23">
        <v>733987.22</v>
      </c>
      <c r="D33" s="23"/>
      <c r="E33" s="33">
        <v>6643.33</v>
      </c>
      <c r="F33" s="33"/>
      <c r="G33" s="33">
        <f>18542.22-224.94-112.38+110.19</f>
        <v>18315.09</v>
      </c>
      <c r="H33" s="33"/>
      <c r="I33" s="33">
        <f>224.94+112.38</f>
        <v>337.32</v>
      </c>
      <c r="J33" s="33"/>
      <c r="K33" s="34"/>
      <c r="L33" s="34"/>
      <c r="M33" s="33">
        <f t="shared" si="1"/>
        <v>759282.95999999985</v>
      </c>
      <c r="N33" s="33"/>
      <c r="P33" s="18"/>
      <c r="Q33" s="6"/>
      <c r="R33" s="6"/>
    </row>
    <row r="34" spans="2:18" x14ac:dyDescent="0.25">
      <c r="B34" s="5" t="s">
        <v>14</v>
      </c>
      <c r="C34" s="23">
        <v>1171569.6599999999</v>
      </c>
      <c r="D34" s="23"/>
      <c r="E34" s="33">
        <v>13516.12</v>
      </c>
      <c r="F34" s="33"/>
      <c r="G34" s="33">
        <f>2323.68-40.33-14.25+337.94</f>
        <v>2607.04</v>
      </c>
      <c r="H34" s="33"/>
      <c r="I34" s="33">
        <f>40.33+14.25+8.68</f>
        <v>63.26</v>
      </c>
      <c r="J34" s="33"/>
      <c r="K34" s="34"/>
      <c r="L34" s="34"/>
      <c r="M34" s="33">
        <f>SUM(C34:L34)</f>
        <v>1187756.08</v>
      </c>
      <c r="N34" s="33"/>
      <c r="P34" s="18"/>
      <c r="Q34" s="6"/>
      <c r="R34" s="6"/>
    </row>
    <row r="35" spans="2:18" s="1" customFormat="1" x14ac:dyDescent="0.25">
      <c r="B35" s="17" t="s">
        <v>6</v>
      </c>
      <c r="C35" s="35">
        <f>SUM(C29:D34)</f>
        <v>3843359.05</v>
      </c>
      <c r="D35" s="35"/>
      <c r="E35" s="35">
        <f>SUM(E29:F34)</f>
        <v>35420.51</v>
      </c>
      <c r="F35" s="35"/>
      <c r="G35" s="35">
        <f>SUM(G29:H34)</f>
        <v>32702.47</v>
      </c>
      <c r="H35" s="35"/>
      <c r="I35" s="35">
        <f>SUM(I29:J34)</f>
        <v>433.33</v>
      </c>
      <c r="J35" s="35"/>
      <c r="K35" s="36"/>
      <c r="L35" s="36"/>
      <c r="M35" s="35">
        <f>SUM(M29:N34)</f>
        <v>3911915.36</v>
      </c>
      <c r="N35" s="35"/>
      <c r="Q35" s="6"/>
      <c r="R35" s="6"/>
    </row>
    <row r="36" spans="2:18" ht="5.0999999999999996" customHeight="1" x14ac:dyDescent="0.25"/>
    <row r="37" spans="2:18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2:18" s="9" customFormat="1" x14ac:dyDescent="0.25">
      <c r="B38" s="7" t="s">
        <v>19</v>
      </c>
      <c r="C38" s="38" t="s">
        <v>20</v>
      </c>
      <c r="D38" s="38"/>
      <c r="E38" s="38"/>
      <c r="F38" s="38"/>
      <c r="G38" s="38"/>
      <c r="H38" s="38"/>
      <c r="I38" s="38"/>
      <c r="J38" s="38"/>
      <c r="K38" s="38"/>
      <c r="L38" s="38"/>
      <c r="M38" s="40"/>
      <c r="N38" s="41"/>
    </row>
    <row r="39" spans="2:18" x14ac:dyDescent="0.25">
      <c r="B39" s="39">
        <v>42552</v>
      </c>
      <c r="C39" s="21" t="s">
        <v>32</v>
      </c>
      <c r="D39" s="22"/>
      <c r="E39" s="22"/>
      <c r="F39" s="22"/>
      <c r="G39" s="22"/>
      <c r="H39" s="22"/>
      <c r="I39" s="22"/>
      <c r="J39" s="22"/>
      <c r="K39" s="23">
        <v>0</v>
      </c>
      <c r="L39" s="23"/>
      <c r="M39" s="42"/>
      <c r="N39" s="43"/>
    </row>
    <row r="40" spans="2:18" x14ac:dyDescent="0.25">
      <c r="B40" s="39"/>
      <c r="C40" s="21" t="s">
        <v>33</v>
      </c>
      <c r="D40" s="22"/>
      <c r="E40" s="22"/>
      <c r="F40" s="22"/>
      <c r="G40" s="22"/>
      <c r="H40" s="22"/>
      <c r="I40" s="22"/>
      <c r="J40" s="22"/>
      <c r="K40" s="23">
        <v>0</v>
      </c>
      <c r="L40" s="23"/>
      <c r="M40" s="16"/>
    </row>
    <row r="41" spans="2:18" x14ac:dyDescent="0.25">
      <c r="B41" s="39"/>
      <c r="C41" s="21" t="s">
        <v>34</v>
      </c>
      <c r="D41" s="22"/>
      <c r="E41" s="22"/>
      <c r="F41" s="22"/>
      <c r="G41" s="22"/>
      <c r="H41" s="22"/>
      <c r="I41" s="22"/>
      <c r="J41" s="22"/>
      <c r="K41" s="23">
        <v>0</v>
      </c>
      <c r="L41" s="23"/>
      <c r="M41" s="16"/>
    </row>
    <row r="42" spans="2:18" x14ac:dyDescent="0.25">
      <c r="B42" s="39"/>
      <c r="C42" s="21" t="s">
        <v>35</v>
      </c>
      <c r="D42" s="22"/>
      <c r="E42" s="22"/>
      <c r="F42" s="22"/>
      <c r="G42" s="22"/>
      <c r="H42" s="22"/>
      <c r="I42" s="22"/>
      <c r="J42" s="22"/>
      <c r="K42" s="23">
        <v>0</v>
      </c>
      <c r="L42" s="23"/>
      <c r="M42" s="16"/>
    </row>
    <row r="43" spans="2:18" x14ac:dyDescent="0.25">
      <c r="B43" s="39"/>
      <c r="C43" s="21" t="s">
        <v>36</v>
      </c>
      <c r="D43" s="22"/>
      <c r="E43" s="22"/>
      <c r="F43" s="22"/>
      <c r="G43" s="22"/>
      <c r="H43" s="22"/>
      <c r="I43" s="22"/>
      <c r="J43" s="22"/>
      <c r="K43" s="23">
        <v>0</v>
      </c>
      <c r="L43" s="23"/>
      <c r="M43" s="16"/>
    </row>
    <row r="44" spans="2:18" s="1" customFormat="1" x14ac:dyDescent="0.25">
      <c r="B44" s="10">
        <f>B39</f>
        <v>42552</v>
      </c>
      <c r="C44" s="44" t="s">
        <v>37</v>
      </c>
      <c r="D44" s="45"/>
      <c r="E44" s="45"/>
      <c r="F44" s="45"/>
      <c r="G44" s="45"/>
      <c r="H44" s="45"/>
      <c r="I44" s="45"/>
      <c r="J44" s="45"/>
      <c r="K44" s="30">
        <f>SUM(K39:L43)</f>
        <v>0</v>
      </c>
      <c r="L44" s="30"/>
      <c r="M44" s="11"/>
    </row>
    <row r="45" spans="2:18" x14ac:dyDescent="0.25">
      <c r="B45" s="39">
        <f>B44</f>
        <v>42552</v>
      </c>
      <c r="C45" s="21" t="s">
        <v>38</v>
      </c>
      <c r="D45" s="22"/>
      <c r="E45" s="22"/>
      <c r="F45" s="22"/>
      <c r="G45" s="22"/>
      <c r="H45" s="22"/>
      <c r="I45" s="22"/>
      <c r="J45" s="22"/>
      <c r="K45" s="23">
        <v>0</v>
      </c>
      <c r="L45" s="23"/>
      <c r="M45" s="16"/>
    </row>
    <row r="46" spans="2:18" x14ac:dyDescent="0.25">
      <c r="B46" s="39"/>
      <c r="C46" s="21" t="s">
        <v>39</v>
      </c>
      <c r="D46" s="22"/>
      <c r="E46" s="22"/>
      <c r="F46" s="22"/>
      <c r="G46" s="22"/>
      <c r="H46" s="22"/>
      <c r="I46" s="22"/>
      <c r="J46" s="22"/>
      <c r="K46" s="23">
        <v>0</v>
      </c>
      <c r="L46" s="23"/>
      <c r="M46" s="16"/>
    </row>
    <row r="47" spans="2:18" x14ac:dyDescent="0.25">
      <c r="B47" s="39"/>
      <c r="C47" s="21" t="s">
        <v>40</v>
      </c>
      <c r="D47" s="22"/>
      <c r="E47" s="22"/>
      <c r="F47" s="22"/>
      <c r="G47" s="22"/>
      <c r="H47" s="22"/>
      <c r="I47" s="22"/>
      <c r="J47" s="22"/>
      <c r="K47" s="23">
        <v>0</v>
      </c>
      <c r="L47" s="23"/>
      <c r="M47" s="16"/>
    </row>
    <row r="48" spans="2:18" x14ac:dyDescent="0.25">
      <c r="B48" s="39"/>
      <c r="C48" s="21" t="s">
        <v>41</v>
      </c>
      <c r="D48" s="22"/>
      <c r="E48" s="22"/>
      <c r="F48" s="22"/>
      <c r="G48" s="22"/>
      <c r="H48" s="22"/>
      <c r="I48" s="22"/>
      <c r="J48" s="22"/>
      <c r="K48" s="23">
        <v>0</v>
      </c>
      <c r="L48" s="23"/>
      <c r="M48" s="16"/>
    </row>
    <row r="49" spans="2:13" x14ac:dyDescent="0.25">
      <c r="B49" s="39"/>
      <c r="C49" s="21" t="s">
        <v>42</v>
      </c>
      <c r="D49" s="22"/>
      <c r="E49" s="22"/>
      <c r="F49" s="22"/>
      <c r="G49" s="22"/>
      <c r="H49" s="22"/>
      <c r="I49" s="22"/>
      <c r="J49" s="22"/>
      <c r="K49" s="23">
        <v>0</v>
      </c>
      <c r="L49" s="23"/>
      <c r="M49" s="16"/>
    </row>
    <row r="50" spans="2:13" s="1" customFormat="1" x14ac:dyDescent="0.25">
      <c r="B50" s="10">
        <f>B45</f>
        <v>42552</v>
      </c>
      <c r="C50" s="44" t="s">
        <v>43</v>
      </c>
      <c r="D50" s="45"/>
      <c r="E50" s="45"/>
      <c r="F50" s="45"/>
      <c r="G50" s="45"/>
      <c r="H50" s="45"/>
      <c r="I50" s="45"/>
      <c r="J50" s="45"/>
      <c r="K50" s="30">
        <f>SUM(K45:L49)</f>
        <v>0</v>
      </c>
      <c r="L50" s="30"/>
      <c r="M50" s="11"/>
    </row>
    <row r="51" spans="2:13" ht="5.0999999999999996" customHeight="1" x14ac:dyDescent="0.25">
      <c r="K51" s="12"/>
      <c r="L51" s="12"/>
      <c r="M51" s="16"/>
    </row>
    <row r="52" spans="2:13" s="1" customFormat="1" x14ac:dyDescent="0.25">
      <c r="B52" s="10">
        <f>B50</f>
        <v>42552</v>
      </c>
      <c r="C52" s="44" t="s">
        <v>21</v>
      </c>
      <c r="D52" s="45"/>
      <c r="E52" s="45"/>
      <c r="F52" s="45"/>
      <c r="G52" s="45"/>
      <c r="H52" s="45"/>
      <c r="I52" s="45"/>
      <c r="J52" s="45"/>
      <c r="K52" s="30">
        <f>K44+K50</f>
        <v>0</v>
      </c>
      <c r="L52" s="30"/>
      <c r="M52" s="11"/>
    </row>
    <row r="53" spans="2:13" ht="5.0999999999999996" customHeight="1" x14ac:dyDescent="0.25">
      <c r="K53" s="12"/>
      <c r="L53" s="12"/>
      <c r="M53" s="16"/>
    </row>
    <row r="54" spans="2:13" x14ac:dyDescent="0.25">
      <c r="B54" s="39">
        <f>B52</f>
        <v>42552</v>
      </c>
      <c r="C54" s="21" t="s">
        <v>44</v>
      </c>
      <c r="D54" s="22"/>
      <c r="E54" s="22"/>
      <c r="F54" s="22"/>
      <c r="G54" s="22"/>
      <c r="H54" s="22"/>
      <c r="I54" s="22"/>
      <c r="J54" s="22"/>
      <c r="K54" s="23">
        <v>0</v>
      </c>
      <c r="L54" s="23"/>
      <c r="M54" s="16"/>
    </row>
    <row r="55" spans="2:13" x14ac:dyDescent="0.25">
      <c r="B55" s="39"/>
      <c r="C55" s="21" t="s">
        <v>45</v>
      </c>
      <c r="D55" s="22"/>
      <c r="E55" s="22"/>
      <c r="F55" s="22"/>
      <c r="G55" s="22"/>
      <c r="H55" s="22"/>
      <c r="I55" s="22"/>
      <c r="J55" s="22"/>
      <c r="K55" s="23">
        <v>0</v>
      </c>
      <c r="L55" s="23"/>
      <c r="M55" s="16"/>
    </row>
    <row r="56" spans="2:13" s="1" customFormat="1" x14ac:dyDescent="0.25">
      <c r="B56" s="10">
        <f>B54</f>
        <v>42552</v>
      </c>
      <c r="C56" s="44" t="s">
        <v>46</v>
      </c>
      <c r="D56" s="45"/>
      <c r="E56" s="45"/>
      <c r="F56" s="45"/>
      <c r="G56" s="45"/>
      <c r="H56" s="45"/>
      <c r="I56" s="45"/>
      <c r="J56" s="45"/>
      <c r="K56" s="30">
        <f>SUM(K54:L55)</f>
        <v>0</v>
      </c>
      <c r="L56" s="30"/>
      <c r="M56" s="11"/>
    </row>
    <row r="57" spans="2:13" ht="5.0999999999999996" customHeight="1" x14ac:dyDescent="0.25">
      <c r="K57" s="12"/>
      <c r="L57" s="12"/>
      <c r="M57" s="16"/>
    </row>
    <row r="58" spans="2:13" s="1" customFormat="1" x14ac:dyDescent="0.25">
      <c r="B58" s="10">
        <f>B56</f>
        <v>42552</v>
      </c>
      <c r="C58" s="44" t="s">
        <v>22</v>
      </c>
      <c r="D58" s="45"/>
      <c r="E58" s="45"/>
      <c r="F58" s="45"/>
      <c r="G58" s="45"/>
      <c r="H58" s="45"/>
      <c r="I58" s="45"/>
      <c r="J58" s="45"/>
      <c r="K58" s="30">
        <f>K52+K56</f>
        <v>0</v>
      </c>
      <c r="L58" s="30"/>
      <c r="M58" s="11"/>
    </row>
    <row r="59" spans="2:13" ht="5.0999999999999996" customHeight="1" x14ac:dyDescent="0.25">
      <c r="K59" s="12"/>
      <c r="L59" s="12"/>
      <c r="M59" s="16"/>
    </row>
    <row r="60" spans="2:13" ht="5.0999999999999996" customHeight="1" x14ac:dyDescent="0.25">
      <c r="K60" s="12"/>
      <c r="L60" s="12"/>
      <c r="M60" s="16"/>
    </row>
    <row r="65" spans="2:15" x14ac:dyDescent="0.25">
      <c r="B65" s="24" t="str">
        <f>B5</f>
        <v>ASSOCIAÇÃO CULTURAL DE APOIO AO MUSEU CASA DE PORTINARI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2:15" s="1" customFormat="1" ht="9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5" s="1" customFormat="1" x14ac:dyDescent="0.25">
      <c r="B67" s="24" t="str">
        <f>B7</f>
        <v>ORGANIZAÇÃO SOCIAL DE CULTURA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2:15" s="1" customFormat="1" ht="5.0999999999999996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5" s="1" customFormat="1" x14ac:dyDescent="0.25">
      <c r="B69" s="24" t="str">
        <f>$B$9</f>
        <v>DEMONSTRATIVO DA COMPOSIÇÃO / CONCILIAÇÃO FINANCEIRA NA DATA BASE DE: 31/DEZEMBO/2016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2:15" s="1" customFormat="1" ht="5.0999999999999996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5" s="1" customFormat="1" x14ac:dyDescent="0.25">
      <c r="B71" s="24" t="str">
        <f>$B$11</f>
        <v>ORIGENS E APLICAÇÕES DE RECURSOS VINCULADOS AO CONTRATO DE GESTÃO N.º 005/2016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3"/>
    </row>
    <row r="72" spans="2:15" ht="5.0999999999999996" customHeight="1" x14ac:dyDescent="0.25">
      <c r="M72" s="16"/>
    </row>
    <row r="74" spans="2:15" s="15" customFormat="1" x14ac:dyDescent="0.25">
      <c r="B74" s="13">
        <f>B58</f>
        <v>42552</v>
      </c>
      <c r="C74" s="49" t="s">
        <v>50</v>
      </c>
      <c r="D74" s="38"/>
      <c r="E74" s="38"/>
      <c r="F74" s="38"/>
      <c r="G74" s="38"/>
      <c r="H74" s="38"/>
      <c r="I74" s="38"/>
      <c r="J74" s="38"/>
      <c r="K74" s="50">
        <f>K58</f>
        <v>0</v>
      </c>
      <c r="L74" s="50"/>
      <c r="M74" s="14"/>
    </row>
    <row r="75" spans="2:15" ht="5.0999999999999996" customHeight="1" x14ac:dyDescent="0.25">
      <c r="M75" s="16"/>
    </row>
    <row r="76" spans="2:15" x14ac:dyDescent="0.25">
      <c r="C76" s="51" t="s">
        <v>51</v>
      </c>
      <c r="D76" s="51"/>
      <c r="E76" s="51"/>
      <c r="F76" s="51"/>
      <c r="G76" s="51"/>
      <c r="H76" s="51"/>
      <c r="I76" s="51"/>
      <c r="J76" s="51"/>
      <c r="K76" s="51"/>
      <c r="L76" s="51"/>
    </row>
    <row r="77" spans="2:15" x14ac:dyDescent="0.25">
      <c r="C77" s="21" t="s">
        <v>23</v>
      </c>
      <c r="D77" s="22"/>
      <c r="E77" s="22"/>
      <c r="F77" s="22"/>
      <c r="G77" s="22"/>
      <c r="H77" s="22"/>
      <c r="I77" s="22"/>
      <c r="J77" s="22"/>
      <c r="K77" s="23">
        <f>C23</f>
        <v>5473889</v>
      </c>
      <c r="L77" s="23"/>
    </row>
    <row r="78" spans="2:15" x14ac:dyDescent="0.25">
      <c r="C78" s="21" t="s">
        <v>24</v>
      </c>
      <c r="D78" s="22"/>
      <c r="E78" s="22"/>
      <c r="F78" s="22"/>
      <c r="G78" s="22"/>
      <c r="H78" s="22"/>
      <c r="I78" s="22"/>
      <c r="J78" s="22"/>
      <c r="K78" s="23">
        <f>E23</f>
        <v>141129.96</v>
      </c>
      <c r="L78" s="23"/>
    </row>
    <row r="79" spans="2:15" x14ac:dyDescent="0.25">
      <c r="C79" s="46" t="s">
        <v>25</v>
      </c>
      <c r="D79" s="47"/>
      <c r="E79" s="47"/>
      <c r="F79" s="47"/>
      <c r="G79" s="47"/>
      <c r="H79" s="47"/>
      <c r="I79" s="47"/>
      <c r="J79" s="47"/>
      <c r="K79" s="48">
        <f>G23+I23</f>
        <v>169601.18</v>
      </c>
      <c r="L79" s="48"/>
    </row>
    <row r="80" spans="2:15" x14ac:dyDescent="0.25">
      <c r="C80" s="21" t="s">
        <v>52</v>
      </c>
      <c r="D80" s="22"/>
      <c r="E80" s="22"/>
      <c r="F80" s="22"/>
      <c r="G80" s="22"/>
      <c r="H80" s="22"/>
      <c r="I80" s="22"/>
      <c r="J80" s="22"/>
      <c r="K80" s="23">
        <v>373616.28</v>
      </c>
      <c r="L80" s="23"/>
    </row>
    <row r="81" spans="2:14" s="1" customFormat="1" x14ac:dyDescent="0.25">
      <c r="B81" s="10">
        <v>42735</v>
      </c>
      <c r="C81" s="44" t="s">
        <v>26</v>
      </c>
      <c r="D81" s="45"/>
      <c r="E81" s="45"/>
      <c r="F81" s="45"/>
      <c r="G81" s="45"/>
      <c r="H81" s="45"/>
      <c r="I81" s="45"/>
      <c r="J81" s="45"/>
      <c r="K81" s="30">
        <f>SUM(K77:L79)+K80</f>
        <v>6158236.4199999999</v>
      </c>
      <c r="L81" s="30"/>
      <c r="M81" s="11"/>
    </row>
    <row r="82" spans="2:14" ht="5.0999999999999996" customHeight="1" x14ac:dyDescent="0.25">
      <c r="M82" s="16"/>
    </row>
    <row r="83" spans="2:14" x14ac:dyDescent="0.25">
      <c r="C83" s="51" t="s">
        <v>48</v>
      </c>
      <c r="D83" s="51"/>
      <c r="E83" s="51"/>
      <c r="F83" s="51"/>
      <c r="G83" s="51"/>
      <c r="H83" s="51"/>
      <c r="I83" s="51"/>
      <c r="J83" s="51"/>
      <c r="K83" s="51"/>
      <c r="L83" s="51"/>
    </row>
    <row r="84" spans="2:14" x14ac:dyDescent="0.25">
      <c r="C84" s="21" t="s">
        <v>27</v>
      </c>
      <c r="D84" s="22"/>
      <c r="E84" s="22"/>
      <c r="F84" s="22"/>
      <c r="G84" s="22"/>
      <c r="H84" s="22"/>
      <c r="I84" s="22"/>
      <c r="J84" s="22"/>
      <c r="K84" s="23">
        <f>C35-K23</f>
        <v>3843359.05</v>
      </c>
      <c r="L84" s="23"/>
    </row>
    <row r="85" spans="2:14" x14ac:dyDescent="0.25">
      <c r="C85" s="21" t="s">
        <v>28</v>
      </c>
      <c r="D85" s="22"/>
      <c r="E85" s="22"/>
      <c r="F85" s="22"/>
      <c r="G85" s="22"/>
      <c r="H85" s="22"/>
      <c r="I85" s="22"/>
      <c r="J85" s="22"/>
      <c r="K85" s="23">
        <f>E35</f>
        <v>35420.51</v>
      </c>
      <c r="L85" s="23"/>
    </row>
    <row r="86" spans="2:14" x14ac:dyDescent="0.25">
      <c r="C86" s="46" t="s">
        <v>29</v>
      </c>
      <c r="D86" s="47"/>
      <c r="E86" s="47"/>
      <c r="F86" s="47"/>
      <c r="G86" s="47"/>
      <c r="H86" s="47"/>
      <c r="I86" s="47"/>
      <c r="J86" s="47"/>
      <c r="K86" s="48">
        <f>G35+I35</f>
        <v>33135.800000000003</v>
      </c>
      <c r="L86" s="48"/>
    </row>
    <row r="87" spans="2:14" s="1" customFormat="1" x14ac:dyDescent="0.25">
      <c r="B87" s="10">
        <f>B81</f>
        <v>42735</v>
      </c>
      <c r="C87" s="44" t="s">
        <v>30</v>
      </c>
      <c r="D87" s="45"/>
      <c r="E87" s="45"/>
      <c r="F87" s="45"/>
      <c r="G87" s="45"/>
      <c r="H87" s="45"/>
      <c r="I87" s="45"/>
      <c r="J87" s="45"/>
      <c r="K87" s="30">
        <f>SUM(K84:L86)</f>
        <v>3911915.3599999994</v>
      </c>
      <c r="L87" s="30"/>
      <c r="M87" s="11"/>
    </row>
    <row r="88" spans="2:14" ht="5.0999999999999996" customHeight="1" x14ac:dyDescent="0.25">
      <c r="M88" s="16"/>
    </row>
    <row r="89" spans="2:14" ht="5.0999999999999996" customHeight="1" x14ac:dyDescent="0.25">
      <c r="M89" s="16"/>
    </row>
    <row r="90" spans="2:14" ht="5.0999999999999996" customHeight="1" x14ac:dyDescent="0.25">
      <c r="M90" s="16"/>
    </row>
    <row r="91" spans="2:14" s="1" customFormat="1" x14ac:dyDescent="0.25">
      <c r="B91" s="10">
        <f>B87</f>
        <v>42735</v>
      </c>
      <c r="C91" s="44" t="str">
        <f>IF(K91&gt;0,"SALDO DE RECURSOS DISPONÍVEIS","INSUFICIÊNCIA DE RECURSOS")</f>
        <v>SALDO DE RECURSOS DISPONÍVEIS</v>
      </c>
      <c r="D91" s="45"/>
      <c r="E91" s="45"/>
      <c r="F91" s="45"/>
      <c r="G91" s="45"/>
      <c r="H91" s="45"/>
      <c r="I91" s="45"/>
      <c r="J91" s="45"/>
      <c r="K91" s="30">
        <f>K74+K81-K87</f>
        <v>2246321.0600000005</v>
      </c>
      <c r="L91" s="30"/>
      <c r="M91" s="19"/>
      <c r="N91" s="20"/>
    </row>
    <row r="92" spans="2:14" x14ac:dyDescent="0.2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2:14" s="9" customFormat="1" x14ac:dyDescent="0.25">
      <c r="B93" s="7" t="s">
        <v>19</v>
      </c>
      <c r="C93" s="38" t="s">
        <v>20</v>
      </c>
      <c r="D93" s="38"/>
      <c r="E93" s="38"/>
      <c r="F93" s="38"/>
      <c r="G93" s="38"/>
      <c r="H93" s="38"/>
      <c r="I93" s="38"/>
      <c r="J93" s="38"/>
      <c r="K93" s="38"/>
      <c r="L93" s="38"/>
      <c r="M93" s="8"/>
    </row>
    <row r="94" spans="2:14" x14ac:dyDescent="0.25">
      <c r="B94" s="39">
        <f>B91</f>
        <v>42735</v>
      </c>
      <c r="C94" s="21" t="str">
        <f>C39</f>
        <v>Banco do Brasil S/A - Agência 4634-5 C/C 10.359-4 (Diária)</v>
      </c>
      <c r="D94" s="22"/>
      <c r="E94" s="22"/>
      <c r="F94" s="22"/>
      <c r="G94" s="22"/>
      <c r="H94" s="22"/>
      <c r="I94" s="22"/>
      <c r="J94" s="22"/>
      <c r="K94" s="23">
        <v>0</v>
      </c>
      <c r="L94" s="23"/>
      <c r="M94" s="16"/>
    </row>
    <row r="95" spans="2:14" x14ac:dyDescent="0.25">
      <c r="B95" s="39"/>
      <c r="C95" s="21" t="str">
        <f>C40</f>
        <v>Banco do Brasil S/A - Agência 4634-5 C/C 109.282-0 (Loja MCP)</v>
      </c>
      <c r="D95" s="22"/>
      <c r="E95" s="22"/>
      <c r="F95" s="22"/>
      <c r="G95" s="22"/>
      <c r="H95" s="22"/>
      <c r="I95" s="22"/>
      <c r="J95" s="22"/>
      <c r="K95" s="23">
        <v>0</v>
      </c>
      <c r="L95" s="23"/>
      <c r="M95" s="16"/>
    </row>
    <row r="96" spans="2:14" x14ac:dyDescent="0.25">
      <c r="B96" s="39"/>
      <c r="C96" s="21" t="str">
        <f>C41</f>
        <v>Banco do Brasil S/A - Agência 4634-5 C/C 600-9 (Captação)</v>
      </c>
      <c r="D96" s="22"/>
      <c r="E96" s="22"/>
      <c r="F96" s="22"/>
      <c r="G96" s="22"/>
      <c r="H96" s="22"/>
      <c r="I96" s="22"/>
      <c r="J96" s="22"/>
      <c r="K96" s="23">
        <v>0</v>
      </c>
      <c r="L96" s="23"/>
      <c r="M96" s="16"/>
    </row>
    <row r="97" spans="2:13" x14ac:dyDescent="0.25">
      <c r="B97" s="39"/>
      <c r="C97" s="21" t="str">
        <f t="shared" ref="C97:C102" si="2">C42</f>
        <v>Banco do Brasil S/A - Agência 4634-5 C/C 10.366-7 (Reserva de Contingência)</v>
      </c>
      <c r="D97" s="22"/>
      <c r="E97" s="22"/>
      <c r="F97" s="22"/>
      <c r="G97" s="22"/>
      <c r="H97" s="22"/>
      <c r="I97" s="22"/>
      <c r="J97" s="22"/>
      <c r="K97" s="23">
        <v>0</v>
      </c>
      <c r="L97" s="23"/>
      <c r="M97" s="16"/>
    </row>
    <row r="98" spans="2:13" x14ac:dyDescent="0.25">
      <c r="B98" s="39"/>
      <c r="C98" s="21" t="str">
        <f t="shared" si="2"/>
        <v>Banco do Brasil S/A - Agência 4634-5 C/C 10.360-8 (Fundo de Reserva)</v>
      </c>
      <c r="D98" s="22"/>
      <c r="E98" s="22"/>
      <c r="F98" s="22"/>
      <c r="G98" s="22"/>
      <c r="H98" s="22"/>
      <c r="I98" s="22"/>
      <c r="J98" s="22"/>
      <c r="K98" s="23">
        <v>0</v>
      </c>
      <c r="L98" s="23"/>
      <c r="M98" s="16"/>
    </row>
    <row r="99" spans="2:13" x14ac:dyDescent="0.25">
      <c r="B99" s="10">
        <f>B94</f>
        <v>42735</v>
      </c>
      <c r="C99" s="44" t="str">
        <f t="shared" si="2"/>
        <v>TOTAL EM CONTA CORRENTE</v>
      </c>
      <c r="D99" s="45"/>
      <c r="E99" s="45"/>
      <c r="F99" s="45"/>
      <c r="G99" s="45"/>
      <c r="H99" s="45"/>
      <c r="I99" s="45"/>
      <c r="J99" s="45"/>
      <c r="K99" s="30">
        <f>SUM(K94:L98)</f>
        <v>0</v>
      </c>
      <c r="L99" s="30"/>
      <c r="M99" s="16"/>
    </row>
    <row r="100" spans="2:13" x14ac:dyDescent="0.25">
      <c r="B100" s="39">
        <f>B94</f>
        <v>42735</v>
      </c>
      <c r="C100" s="21" t="str">
        <f t="shared" si="2"/>
        <v>Banco do Brasil S/A - Agência 4634-5 Aplicação 10.359-4 (Diária)</v>
      </c>
      <c r="D100" s="22"/>
      <c r="E100" s="22"/>
      <c r="F100" s="22"/>
      <c r="G100" s="22"/>
      <c r="H100" s="22"/>
      <c r="I100" s="22"/>
      <c r="J100" s="22"/>
      <c r="K100" s="23">
        <v>1495598</v>
      </c>
      <c r="L100" s="23"/>
      <c r="M100" s="16"/>
    </row>
    <row r="101" spans="2:13" x14ac:dyDescent="0.25">
      <c r="B101" s="39"/>
      <c r="C101" s="21" t="str">
        <f t="shared" si="2"/>
        <v>Banco do Brasil S/A - Agência 4634-5 Aplicação 109.282-0 (Loja MCP)</v>
      </c>
      <c r="D101" s="22"/>
      <c r="E101" s="22"/>
      <c r="F101" s="22"/>
      <c r="G101" s="22"/>
      <c r="H101" s="22"/>
      <c r="I101" s="22"/>
      <c r="J101" s="22"/>
      <c r="K101" s="23">
        <v>30535.52</v>
      </c>
      <c r="L101" s="23"/>
      <c r="M101" s="16"/>
    </row>
    <row r="102" spans="2:13" x14ac:dyDescent="0.25">
      <c r="B102" s="39"/>
      <c r="C102" s="21" t="str">
        <f t="shared" si="2"/>
        <v>Banco do Brasil S/A - Agência 4634-5 Aplicação 600-9 (Captação)</v>
      </c>
      <c r="D102" s="22"/>
      <c r="E102" s="22"/>
      <c r="F102" s="22"/>
      <c r="G102" s="22"/>
      <c r="H102" s="22"/>
      <c r="I102" s="22"/>
      <c r="J102" s="22"/>
      <c r="K102" s="23">
        <v>76230.53</v>
      </c>
      <c r="L102" s="23"/>
      <c r="M102" s="16"/>
    </row>
    <row r="103" spans="2:13" x14ac:dyDescent="0.25">
      <c r="B103" s="39"/>
      <c r="C103" s="21" t="str">
        <f>C48</f>
        <v>B. Brasil S/A - Agência 4634-5 Aplicação 10.366-7 (Reserva de Contingência)</v>
      </c>
      <c r="D103" s="22"/>
      <c r="E103" s="22"/>
      <c r="F103" s="22"/>
      <c r="G103" s="22"/>
      <c r="H103" s="22"/>
      <c r="I103" s="22"/>
      <c r="J103" s="22"/>
      <c r="K103" s="23">
        <v>304530.42</v>
      </c>
      <c r="L103" s="23"/>
      <c r="M103" s="16"/>
    </row>
    <row r="104" spans="2:13" x14ac:dyDescent="0.25">
      <c r="B104" s="39"/>
      <c r="C104" s="21" t="str">
        <f>C49</f>
        <v>Banco do Brasil S/A - Agência 4634-5 Aplicação 10.360-8 (Fundo de Reserva)</v>
      </c>
      <c r="D104" s="22"/>
      <c r="E104" s="22"/>
      <c r="F104" s="22"/>
      <c r="G104" s="22"/>
      <c r="H104" s="22"/>
      <c r="I104" s="22"/>
      <c r="J104" s="22"/>
      <c r="K104" s="23">
        <v>338166.7</v>
      </c>
      <c r="L104" s="23"/>
      <c r="M104" s="16"/>
    </row>
    <row r="105" spans="2:13" x14ac:dyDescent="0.25">
      <c r="B105" s="10">
        <f>B100</f>
        <v>42735</v>
      </c>
      <c r="C105" s="44" t="str">
        <f>C50</f>
        <v>TOTAL EM CONTA APLICAÇÃO</v>
      </c>
      <c r="D105" s="45"/>
      <c r="E105" s="45"/>
      <c r="F105" s="45"/>
      <c r="G105" s="45"/>
      <c r="H105" s="45"/>
      <c r="I105" s="45"/>
      <c r="J105" s="45"/>
      <c r="K105" s="30">
        <f>SUM(K100:L104)</f>
        <v>2245061.17</v>
      </c>
      <c r="L105" s="30"/>
      <c r="M105" s="16"/>
    </row>
    <row r="106" spans="2:13" ht="5.0999999999999996" customHeight="1" x14ac:dyDescent="0.25">
      <c r="K106" s="12"/>
      <c r="L106" s="12"/>
      <c r="M106" s="16"/>
    </row>
    <row r="107" spans="2:13" s="1" customFormat="1" x14ac:dyDescent="0.25">
      <c r="B107" s="10">
        <f>B100</f>
        <v>42735</v>
      </c>
      <c r="C107" s="44" t="s">
        <v>21</v>
      </c>
      <c r="D107" s="45"/>
      <c r="E107" s="45"/>
      <c r="F107" s="45"/>
      <c r="G107" s="45"/>
      <c r="H107" s="45"/>
      <c r="I107" s="45"/>
      <c r="J107" s="45"/>
      <c r="K107" s="30">
        <f>K99+K105</f>
        <v>2245061.17</v>
      </c>
      <c r="L107" s="30"/>
      <c r="M107" s="11"/>
    </row>
    <row r="108" spans="2:13" ht="5.0999999999999996" customHeight="1" x14ac:dyDescent="0.25">
      <c r="K108" s="12"/>
      <c r="L108" s="12"/>
      <c r="M108" s="16"/>
    </row>
    <row r="109" spans="2:13" x14ac:dyDescent="0.25">
      <c r="B109" s="39">
        <f>B107</f>
        <v>42735</v>
      </c>
      <c r="C109" s="21" t="str">
        <f>C54</f>
        <v>Caixa - Sede Organização Social</v>
      </c>
      <c r="D109" s="22"/>
      <c r="E109" s="22"/>
      <c r="F109" s="22"/>
      <c r="G109" s="22"/>
      <c r="H109" s="22"/>
      <c r="I109" s="22"/>
      <c r="J109" s="22"/>
      <c r="K109" s="23">
        <v>0</v>
      </c>
      <c r="L109" s="23"/>
      <c r="M109" s="16"/>
    </row>
    <row r="110" spans="2:13" x14ac:dyDescent="0.25">
      <c r="B110" s="39"/>
      <c r="C110" s="21" t="str">
        <f>C55</f>
        <v>Caixa - Loja Museu Casa de Portinari (MCP)</v>
      </c>
      <c r="D110" s="22"/>
      <c r="E110" s="22"/>
      <c r="F110" s="22"/>
      <c r="G110" s="22"/>
      <c r="H110" s="22"/>
      <c r="I110" s="22"/>
      <c r="J110" s="22"/>
      <c r="K110" s="23">
        <v>1259.8900000000001</v>
      </c>
      <c r="L110" s="23"/>
      <c r="M110" s="16"/>
    </row>
    <row r="111" spans="2:13" s="1" customFormat="1" x14ac:dyDescent="0.25">
      <c r="B111" s="10">
        <f>B109</f>
        <v>42735</v>
      </c>
      <c r="C111" s="44" t="str">
        <f t="shared" ref="C111" si="3">C56</f>
        <v>TOTAL EM CAIXA</v>
      </c>
      <c r="D111" s="45"/>
      <c r="E111" s="45"/>
      <c r="F111" s="45"/>
      <c r="G111" s="45"/>
      <c r="H111" s="45"/>
      <c r="I111" s="45"/>
      <c r="J111" s="45"/>
      <c r="K111" s="30">
        <f>SUM(K109:L110)</f>
        <v>1259.8900000000001</v>
      </c>
      <c r="L111" s="30"/>
      <c r="M111" s="11"/>
    </row>
    <row r="112" spans="2:13" ht="5.0999999999999996" customHeight="1" x14ac:dyDescent="0.25">
      <c r="K112" s="12"/>
      <c r="L112" s="12"/>
      <c r="M112" s="16"/>
    </row>
    <row r="113" spans="2:14" s="1" customFormat="1" x14ac:dyDescent="0.25">
      <c r="B113" s="10">
        <f>B111</f>
        <v>42735</v>
      </c>
      <c r="C113" s="44" t="s">
        <v>22</v>
      </c>
      <c r="D113" s="45"/>
      <c r="E113" s="45"/>
      <c r="F113" s="45"/>
      <c r="G113" s="45"/>
      <c r="H113" s="45"/>
      <c r="I113" s="45"/>
      <c r="J113" s="45"/>
      <c r="K113" s="30">
        <f>K107+K111</f>
        <v>2246321.06</v>
      </c>
      <c r="L113" s="30"/>
      <c r="M113" s="11"/>
    </row>
    <row r="114" spans="2:14" ht="5.0999999999999996" customHeight="1" x14ac:dyDescent="0.25">
      <c r="K114" s="12"/>
      <c r="L114" s="12"/>
      <c r="M114" s="16"/>
    </row>
    <row r="115" spans="2:14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2:14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</sheetData>
  <mergeCells count="217">
    <mergeCell ref="B115:N115"/>
    <mergeCell ref="B116:N116"/>
    <mergeCell ref="C113:J113"/>
    <mergeCell ref="K113:L113"/>
    <mergeCell ref="C111:J111"/>
    <mergeCell ref="K111:L111"/>
    <mergeCell ref="C105:J105"/>
    <mergeCell ref="K105:L105"/>
    <mergeCell ref="C107:J107"/>
    <mergeCell ref="K107:L107"/>
    <mergeCell ref="C99:J99"/>
    <mergeCell ref="K99:L99"/>
    <mergeCell ref="B100:B104"/>
    <mergeCell ref="C100:J100"/>
    <mergeCell ref="K100:L100"/>
    <mergeCell ref="C101:J101"/>
    <mergeCell ref="K101:L101"/>
    <mergeCell ref="C102:J102"/>
    <mergeCell ref="K102:L102"/>
    <mergeCell ref="C103:J103"/>
    <mergeCell ref="K103:L103"/>
    <mergeCell ref="C104:J104"/>
    <mergeCell ref="K104:L104"/>
    <mergeCell ref="B109:B110"/>
    <mergeCell ref="C109:J109"/>
    <mergeCell ref="K109:L109"/>
    <mergeCell ref="C110:J110"/>
    <mergeCell ref="K110:L110"/>
    <mergeCell ref="C97:J97"/>
    <mergeCell ref="K97:L97"/>
    <mergeCell ref="C98:J98"/>
    <mergeCell ref="K98:L98"/>
    <mergeCell ref="B92:L92"/>
    <mergeCell ref="C93:L93"/>
    <mergeCell ref="B94:B98"/>
    <mergeCell ref="C94:J94"/>
    <mergeCell ref="K94:L94"/>
    <mergeCell ref="C95:J95"/>
    <mergeCell ref="K95:L95"/>
    <mergeCell ref="C96:J96"/>
    <mergeCell ref="K96:L96"/>
    <mergeCell ref="C86:J86"/>
    <mergeCell ref="K86:L86"/>
    <mergeCell ref="C87:J87"/>
    <mergeCell ref="K87:L87"/>
    <mergeCell ref="C91:J91"/>
    <mergeCell ref="K91:L91"/>
    <mergeCell ref="C81:J81"/>
    <mergeCell ref="K81:L81"/>
    <mergeCell ref="C83:L83"/>
    <mergeCell ref="C84:J84"/>
    <mergeCell ref="K84:L84"/>
    <mergeCell ref="C85:J85"/>
    <mergeCell ref="K85:L85"/>
    <mergeCell ref="C77:J77"/>
    <mergeCell ref="K77:L77"/>
    <mergeCell ref="C78:J78"/>
    <mergeCell ref="K78:L78"/>
    <mergeCell ref="C79:J79"/>
    <mergeCell ref="K79:L79"/>
    <mergeCell ref="B67:N67"/>
    <mergeCell ref="B69:N69"/>
    <mergeCell ref="B71:N71"/>
    <mergeCell ref="C74:J74"/>
    <mergeCell ref="K74:L74"/>
    <mergeCell ref="C76:L76"/>
    <mergeCell ref="C58:J58"/>
    <mergeCell ref="K58:L58"/>
    <mergeCell ref="C56:J56"/>
    <mergeCell ref="K56:L56"/>
    <mergeCell ref="C50:J50"/>
    <mergeCell ref="K50:L50"/>
    <mergeCell ref="C52:J52"/>
    <mergeCell ref="K52:L52"/>
    <mergeCell ref="B54:B55"/>
    <mergeCell ref="C54:J54"/>
    <mergeCell ref="K54:L54"/>
    <mergeCell ref="C55:J55"/>
    <mergeCell ref="K55:L55"/>
    <mergeCell ref="B45:B49"/>
    <mergeCell ref="C45:J45"/>
    <mergeCell ref="K45:L45"/>
    <mergeCell ref="C46:J46"/>
    <mergeCell ref="K46:L46"/>
    <mergeCell ref="C47:J47"/>
    <mergeCell ref="K47:L47"/>
    <mergeCell ref="C42:J42"/>
    <mergeCell ref="K42:L42"/>
    <mergeCell ref="C43:J43"/>
    <mergeCell ref="K43:L43"/>
    <mergeCell ref="C48:J48"/>
    <mergeCell ref="K48:L48"/>
    <mergeCell ref="C49:J49"/>
    <mergeCell ref="K49:L49"/>
    <mergeCell ref="C44:J44"/>
    <mergeCell ref="K44:L44"/>
    <mergeCell ref="B37:N37"/>
    <mergeCell ref="C38:L38"/>
    <mergeCell ref="B39:B43"/>
    <mergeCell ref="C39:J39"/>
    <mergeCell ref="K39:L39"/>
    <mergeCell ref="C40:J40"/>
    <mergeCell ref="K40:L40"/>
    <mergeCell ref="C41:J41"/>
    <mergeCell ref="K41:L41"/>
    <mergeCell ref="M38:N38"/>
    <mergeCell ref="M39:N39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29:D29"/>
    <mergeCell ref="E29:F29"/>
    <mergeCell ref="G29:H29"/>
    <mergeCell ref="I29:J29"/>
    <mergeCell ref="K29:L29"/>
    <mergeCell ref="M29:N29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5:N25"/>
    <mergeCell ref="B27:B28"/>
    <mergeCell ref="C27:D28"/>
    <mergeCell ref="E27:F28"/>
    <mergeCell ref="G27:J27"/>
    <mergeCell ref="K27:L28"/>
    <mergeCell ref="M27:N28"/>
    <mergeCell ref="G28:H28"/>
    <mergeCell ref="I28:J28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M91:N91"/>
    <mergeCell ref="C80:J80"/>
    <mergeCell ref="K80:L80"/>
    <mergeCell ref="B65:N65"/>
    <mergeCell ref="B5:N5"/>
    <mergeCell ref="G16:H16"/>
    <mergeCell ref="I16:J16"/>
    <mergeCell ref="B7:N7"/>
    <mergeCell ref="B9:N9"/>
    <mergeCell ref="B11:N11"/>
    <mergeCell ref="C13:N13"/>
    <mergeCell ref="B15:B16"/>
    <mergeCell ref="C15:D16"/>
    <mergeCell ref="E15:F16"/>
    <mergeCell ref="G15:J15"/>
    <mergeCell ref="K15:L16"/>
    <mergeCell ref="M15:N16"/>
    <mergeCell ref="C17:D17"/>
    <mergeCell ref="E17:F17"/>
    <mergeCell ref="G17:H17"/>
    <mergeCell ref="I17:J17"/>
    <mergeCell ref="K17:L17"/>
    <mergeCell ref="M17:N17"/>
    <mergeCell ref="C19:D19"/>
  </mergeCells>
  <pageMargins left="0.43307086614173229" right="0.15748031496062992" top="0.78740157480314965" bottom="0.19685039370078741" header="0.74803149606299213" footer="0.15748031496062992"/>
  <pageSetup paperSize="9" scale="71" orientation="portrait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CONCILIAÇÃO FINANCEIRA 2016</vt:lpstr>
      <vt:lpstr>'CONCILIAÇÃO FINANCEIRA 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Reginaldo Adami Janoni</dc:creator>
  <cp:lastModifiedBy>Reginaldo Adami Janoni</cp:lastModifiedBy>
  <cp:lastPrinted>2020-05-23T20:48:03Z</cp:lastPrinted>
  <dcterms:created xsi:type="dcterms:W3CDTF">2020-02-25T12:38:30Z</dcterms:created>
  <dcterms:modified xsi:type="dcterms:W3CDTF">2020-05-23T20:50:14Z</dcterms:modified>
</cp:coreProperties>
</file>