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4 FLUXO CAIXA\"/>
    </mc:Choice>
  </mc:AlternateContent>
  <bookViews>
    <workbookView xWindow="0" yWindow="0" windowWidth="20490" windowHeight="7755"/>
  </bookViews>
  <sheets>
    <sheet name="1-12 ACUMULADO" sheetId="5" r:id="rId1"/>
    <sheet name="1-12 GRÁFICOS" sheetId="7" r:id="rId2"/>
    <sheet name="1 JAN" sheetId="1" r:id="rId3"/>
    <sheet name="2 FEV" sheetId="2" r:id="rId4"/>
    <sheet name="3 MAR" sheetId="8" r:id="rId5"/>
    <sheet name="4 ABR" sheetId="9" r:id="rId6"/>
    <sheet name="5 MAI" sheetId="10" r:id="rId7"/>
    <sheet name="6 JUN" sheetId="11" r:id="rId8"/>
    <sheet name="7 JUL" sheetId="12" r:id="rId9"/>
    <sheet name="8 AGO" sheetId="13" r:id="rId10"/>
    <sheet name="9 SET" sheetId="14" r:id="rId11"/>
    <sheet name="10 OUT" sheetId="15" r:id="rId12"/>
    <sheet name="11 NOV" sheetId="16" r:id="rId13"/>
    <sheet name="12 DEZ" sheetId="17" r:id="rId14"/>
  </sheets>
  <externalReferences>
    <externalReference r:id="rId15"/>
  </externalReferences>
  <definedNames>
    <definedName name="___bdf337" localSheetId="11">'[1]BD DESPESAS'!#REF!</definedName>
    <definedName name="___bdf337" localSheetId="12">'[1]BD DESPESAS'!#REF!</definedName>
    <definedName name="___bdf337" localSheetId="0">'[1]BD DESPESAS'!#REF!</definedName>
    <definedName name="___bdf337" localSheetId="13">'[1]BD DESPESAS'!#REF!</definedName>
    <definedName name="___bdf337" localSheetId="3">'[1]BD DESPESAS'!#REF!</definedName>
    <definedName name="___bdf337" localSheetId="4">'[1]BD DESPESAS'!#REF!</definedName>
    <definedName name="___bdf337" localSheetId="5">'[1]BD DESPESAS'!#REF!</definedName>
    <definedName name="___bdf337" localSheetId="6">'[1]BD DESPESAS'!#REF!</definedName>
    <definedName name="___bdf337" localSheetId="7">'[1]BD DESPESAS'!#REF!</definedName>
    <definedName name="___bdf337" localSheetId="8">'[1]BD DESPESAS'!#REF!</definedName>
    <definedName name="___bdf337" localSheetId="9">'[1]BD DESPESAS'!#REF!</definedName>
    <definedName name="___bdf337" localSheetId="10">'[1]BD DESPESAS'!#REF!</definedName>
    <definedName name="___bdf337">'[1]BD DESPESAS'!#REF!</definedName>
    <definedName name="__bdf337" localSheetId="11">#REF!</definedName>
    <definedName name="__bdf337" localSheetId="12">#REF!</definedName>
    <definedName name="__bdf337" localSheetId="0">#REF!</definedName>
    <definedName name="__bdf337" localSheetId="13">#REF!</definedName>
    <definedName name="__bdf337" localSheetId="3">#REF!</definedName>
    <definedName name="__bdf337" localSheetId="4">#REF!</definedName>
    <definedName name="__bdf337" localSheetId="5">#REF!</definedName>
    <definedName name="__bdf337" localSheetId="6">#REF!</definedName>
    <definedName name="__bdf337" localSheetId="7">#REF!</definedName>
    <definedName name="__bdf337" localSheetId="8">#REF!</definedName>
    <definedName name="__bdf337" localSheetId="9">#REF!</definedName>
    <definedName name="__bdf337" localSheetId="10">#REF!</definedName>
    <definedName name="__bdf337">#REF!</definedName>
    <definedName name="_bdf337" localSheetId="11">#REF!</definedName>
    <definedName name="_bdf337" localSheetId="12">#REF!</definedName>
    <definedName name="_bdf337" localSheetId="0">#REF!</definedName>
    <definedName name="_bdf337" localSheetId="13">#REF!</definedName>
    <definedName name="_bdf337" localSheetId="3">#REF!</definedName>
    <definedName name="_bdf337" localSheetId="4">#REF!</definedName>
    <definedName name="_bdf337" localSheetId="5">#REF!</definedName>
    <definedName name="_bdf337" localSheetId="6">#REF!</definedName>
    <definedName name="_bdf337" localSheetId="7">#REF!</definedName>
    <definedName name="_bdf337" localSheetId="8">#REF!</definedName>
    <definedName name="_bdf337" localSheetId="9">#REF!</definedName>
    <definedName name="_bdf337" localSheetId="10">#REF!</definedName>
    <definedName name="_bdf337">#REF!</definedName>
    <definedName name="_xlnm.Print_Area" localSheetId="2">'1 JAN'!$A$1:$F$73</definedName>
    <definedName name="_xlnm.Print_Area" localSheetId="11">'10 OUT'!$A$1:$F$73</definedName>
    <definedName name="_xlnm.Print_Area" localSheetId="12">'11 NOV'!$A$1:$F$73</definedName>
    <definedName name="_xlnm.Print_Area" localSheetId="0">'1-12 ACUMULADO'!$A$1:$F$73</definedName>
    <definedName name="_xlnm.Print_Area" localSheetId="1">'1-12 GRÁFICOS'!$A$1:$N$46</definedName>
    <definedName name="_xlnm.Print_Area" localSheetId="13">'12 DEZ'!$A$1:$F$73</definedName>
    <definedName name="_xlnm.Print_Area" localSheetId="3">'2 FEV'!$A$1:$F$73</definedName>
    <definedName name="_xlnm.Print_Area" localSheetId="4">'3 MAR'!$A$1:$F$73</definedName>
    <definedName name="_xlnm.Print_Area" localSheetId="5">'4 ABR'!$A$1:$F$73</definedName>
    <definedName name="_xlnm.Print_Area" localSheetId="6">'5 MAI'!$A$1:$F$73</definedName>
    <definedName name="_xlnm.Print_Area" localSheetId="7">'6 JUN'!$A$1:$F$73</definedName>
    <definedName name="_xlnm.Print_Area" localSheetId="8">'7 JUL'!$A$1:$F$73</definedName>
    <definedName name="_xlnm.Print_Area" localSheetId="9">'8 AGO'!$A$1:$F$73</definedName>
    <definedName name="_xlnm.Print_Area" localSheetId="10">'9 SET'!$A$1:$F$73</definedName>
    <definedName name="bbbbb" localSheetId="11">#REF!</definedName>
    <definedName name="bbbbb" localSheetId="12">#REF!</definedName>
    <definedName name="bbbbb" localSheetId="0">#REF!</definedName>
    <definedName name="bbbbb" localSheetId="13">#REF!</definedName>
    <definedName name="bbbbb" localSheetId="3">#REF!</definedName>
    <definedName name="bbbbb" localSheetId="4">#REF!</definedName>
    <definedName name="bbbbb" localSheetId="5">#REF!</definedName>
    <definedName name="bbbbb" localSheetId="6">#REF!</definedName>
    <definedName name="bbbbb" localSheetId="7">#REF!</definedName>
    <definedName name="bbbbb" localSheetId="8">#REF!</definedName>
    <definedName name="bbbbb" localSheetId="9">#REF!</definedName>
    <definedName name="bbbbb" localSheetId="10">#REF!</definedName>
    <definedName name="bbbbb">#REF!</definedName>
    <definedName name="DDDDD" localSheetId="11">'[1]BD DESPESAS'!#REF!</definedName>
    <definedName name="DDDDD" localSheetId="12">'[1]BD DESPESAS'!#REF!</definedName>
    <definedName name="DDDDD" localSheetId="0">'[1]BD DESPESAS'!#REF!</definedName>
    <definedName name="DDDDD" localSheetId="13">'[1]BD DESPESAS'!#REF!</definedName>
    <definedName name="DDDDD" localSheetId="3">'[1]BD DESPESAS'!#REF!</definedName>
    <definedName name="DDDDD" localSheetId="4">'[1]BD DESPESAS'!#REF!</definedName>
    <definedName name="DDDDD" localSheetId="5">'[1]BD DESPESAS'!#REF!</definedName>
    <definedName name="DDDDD" localSheetId="6">'[1]BD DESPESAS'!#REF!</definedName>
    <definedName name="DDDDD" localSheetId="7">'[1]BD DESPESAS'!#REF!</definedName>
    <definedName name="DDDDD" localSheetId="8">'[1]BD DESPESAS'!#REF!</definedName>
    <definedName name="DDDDD" localSheetId="9">'[1]BD DESPESAS'!#REF!</definedName>
    <definedName name="DDDDD" localSheetId="10">'[1]BD DESPESAS'!#REF!</definedName>
    <definedName name="DDDDD">'[1]BD DESPESAS'!#REF!</definedName>
    <definedName name="nnn" localSheetId="11">'[1]BD DESPESAS'!#REF!</definedName>
    <definedName name="nnn" localSheetId="12">'[1]BD DESPESAS'!#REF!</definedName>
    <definedName name="nnn" localSheetId="0">'[1]BD DESPESAS'!#REF!</definedName>
    <definedName name="nnn" localSheetId="13">'[1]BD DESPESAS'!#REF!</definedName>
    <definedName name="nnn" localSheetId="3">'[1]BD DESPESAS'!#REF!</definedName>
    <definedName name="nnn" localSheetId="4">'[1]BD DESPESAS'!#REF!</definedName>
    <definedName name="nnn" localSheetId="5">'[1]BD DESPESAS'!#REF!</definedName>
    <definedName name="nnn" localSheetId="6">'[1]BD DESPESAS'!#REF!</definedName>
    <definedName name="nnn" localSheetId="7">'[1]BD DESPESAS'!#REF!</definedName>
    <definedName name="nnn" localSheetId="8">'[1]BD DESPESAS'!#REF!</definedName>
    <definedName name="nnn" localSheetId="9">'[1]BD DESPESAS'!#REF!</definedName>
    <definedName name="nnn" localSheetId="10">'[1]BD DESPESAS'!#REF!</definedName>
    <definedName name="nnn">'[1]BD DESPESAS'!#REF!</definedName>
    <definedName name="NNNNNNNNN" localSheetId="11">#REF!</definedName>
    <definedName name="NNNNNNNNN" localSheetId="12">#REF!</definedName>
    <definedName name="NNNNNNNNN" localSheetId="0">#REF!</definedName>
    <definedName name="NNNNNNNNN" localSheetId="13">#REF!</definedName>
    <definedName name="NNNNNNNNN" localSheetId="3">#REF!</definedName>
    <definedName name="NNNNNNNNN" localSheetId="4">#REF!</definedName>
    <definedName name="NNNNNNNNN" localSheetId="5">#REF!</definedName>
    <definedName name="NNNNNNNNN" localSheetId="6">#REF!</definedName>
    <definedName name="NNNNNNNNN" localSheetId="7">#REF!</definedName>
    <definedName name="NNNNNNNNN" localSheetId="8">#REF!</definedName>
    <definedName name="NNNNNNNNN" localSheetId="9">#REF!</definedName>
    <definedName name="NNNNNNNNN" localSheetId="10">#REF!</definedName>
    <definedName name="NNNNNNNNN">#REF!</definedName>
    <definedName name="sss" localSheetId="11">#REF!</definedName>
    <definedName name="sss" localSheetId="12">#REF!</definedName>
    <definedName name="sss" localSheetId="0">#REF!</definedName>
    <definedName name="sss" localSheetId="13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0" l="1"/>
  <c r="C51" i="2" l="1"/>
  <c r="C39" i="17" l="1"/>
  <c r="C33" i="17"/>
  <c r="C18" i="17"/>
  <c r="C39" i="16"/>
  <c r="C33" i="16"/>
  <c r="C18" i="16"/>
  <c r="C39" i="15"/>
  <c r="C33" i="15"/>
  <c r="C18" i="15"/>
  <c r="C39" i="14"/>
  <c r="C33" i="14"/>
  <c r="C18" i="14"/>
  <c r="C39" i="13"/>
  <c r="C33" i="13"/>
  <c r="C18" i="13"/>
  <c r="C39" i="12"/>
  <c r="C33" i="12"/>
  <c r="C18" i="12"/>
  <c r="C39" i="11"/>
  <c r="C33" i="11"/>
  <c r="C18" i="11"/>
  <c r="C39" i="10"/>
  <c r="C33" i="10"/>
  <c r="C39" i="9"/>
  <c r="C33" i="9"/>
  <c r="C18" i="9"/>
  <c r="C39" i="8"/>
  <c r="C33" i="8"/>
  <c r="C18" i="8"/>
  <c r="C39" i="2"/>
  <c r="C33" i="2"/>
  <c r="C18" i="2"/>
  <c r="C37" i="5" l="1"/>
  <c r="C31" i="5"/>
  <c r="C30" i="5"/>
  <c r="C29" i="5"/>
  <c r="C28" i="5"/>
  <c r="C27" i="5"/>
  <c r="C26" i="5"/>
  <c r="C25" i="5"/>
  <c r="C24" i="5"/>
  <c r="C23" i="5"/>
  <c r="C22" i="5"/>
  <c r="C16" i="5"/>
  <c r="C15" i="5"/>
  <c r="C14" i="5"/>
  <c r="C13" i="5"/>
  <c r="C12" i="5"/>
  <c r="C11" i="5"/>
  <c r="C10" i="5"/>
  <c r="C9" i="5"/>
  <c r="C46" i="17"/>
  <c r="C55" i="17"/>
  <c r="B53" i="17"/>
  <c r="B52" i="17"/>
  <c r="B51" i="17"/>
  <c r="B47" i="17"/>
  <c r="B46" i="17"/>
  <c r="B37" i="17"/>
  <c r="C47" i="17"/>
  <c r="B31" i="17"/>
  <c r="B30" i="17"/>
  <c r="B29" i="17"/>
  <c r="B28" i="17"/>
  <c r="B27" i="17"/>
  <c r="B26" i="17"/>
  <c r="B25" i="17"/>
  <c r="B24" i="17"/>
  <c r="B23" i="17"/>
  <c r="B22" i="17"/>
  <c r="B16" i="17"/>
  <c r="B15" i="17"/>
  <c r="B14" i="17"/>
  <c r="B13" i="17"/>
  <c r="B12" i="17"/>
  <c r="B11" i="17"/>
  <c r="B10" i="17"/>
  <c r="B9" i="17"/>
  <c r="C41" i="17" l="1"/>
  <c r="C42" i="17" s="1"/>
  <c r="C55" i="16"/>
  <c r="B53" i="16"/>
  <c r="B52" i="16"/>
  <c r="B51" i="16"/>
  <c r="B47" i="16"/>
  <c r="B46" i="16"/>
  <c r="B37" i="16"/>
  <c r="C47" i="16"/>
  <c r="B31" i="16"/>
  <c r="B30" i="16"/>
  <c r="B29" i="16"/>
  <c r="B28" i="16"/>
  <c r="B27" i="16"/>
  <c r="B26" i="16"/>
  <c r="B25" i="16"/>
  <c r="B24" i="16"/>
  <c r="B23" i="16"/>
  <c r="B22" i="16"/>
  <c r="C46" i="16"/>
  <c r="B16" i="16"/>
  <c r="B15" i="16"/>
  <c r="B14" i="16"/>
  <c r="B13" i="16"/>
  <c r="B12" i="16"/>
  <c r="B11" i="16"/>
  <c r="B10" i="16"/>
  <c r="B9" i="16"/>
  <c r="C41" i="16" l="1"/>
  <c r="C42" i="16" s="1"/>
  <c r="C55" i="15"/>
  <c r="B53" i="15"/>
  <c r="B52" i="15"/>
  <c r="B51" i="15"/>
  <c r="B47" i="15"/>
  <c r="B46" i="15"/>
  <c r="B37" i="15"/>
  <c r="C47" i="15"/>
  <c r="B31" i="15"/>
  <c r="B30" i="15"/>
  <c r="B29" i="15"/>
  <c r="B28" i="15"/>
  <c r="B27" i="15"/>
  <c r="B26" i="15"/>
  <c r="B25" i="15"/>
  <c r="B24" i="15"/>
  <c r="B23" i="15"/>
  <c r="B22" i="15"/>
  <c r="C46" i="15"/>
  <c r="B16" i="15"/>
  <c r="B15" i="15"/>
  <c r="B14" i="15"/>
  <c r="B13" i="15"/>
  <c r="B12" i="15"/>
  <c r="B11" i="15"/>
  <c r="B10" i="15"/>
  <c r="B9" i="15"/>
  <c r="C41" i="15" l="1"/>
  <c r="C42" i="15" s="1"/>
  <c r="C55" i="14" l="1"/>
  <c r="B53" i="14"/>
  <c r="B52" i="14"/>
  <c r="B51" i="14"/>
  <c r="B47" i="14"/>
  <c r="B46" i="14"/>
  <c r="B37" i="14"/>
  <c r="C47" i="14"/>
  <c r="B31" i="14"/>
  <c r="B30" i="14"/>
  <c r="B29" i="14"/>
  <c r="B28" i="14"/>
  <c r="B27" i="14"/>
  <c r="B26" i="14"/>
  <c r="B25" i="14"/>
  <c r="B24" i="14"/>
  <c r="B23" i="14"/>
  <c r="B22" i="14"/>
  <c r="C46" i="14"/>
  <c r="B16" i="14"/>
  <c r="B15" i="14"/>
  <c r="B14" i="14"/>
  <c r="B13" i="14"/>
  <c r="B12" i="14"/>
  <c r="B11" i="14"/>
  <c r="B10" i="14"/>
  <c r="B9" i="14"/>
  <c r="C41" i="14" l="1"/>
  <c r="C42" i="14" s="1"/>
  <c r="C55" i="1"/>
  <c r="C55" i="2"/>
  <c r="C55" i="8"/>
  <c r="C55" i="9"/>
  <c r="C55" i="10"/>
  <c r="C55" i="11"/>
  <c r="C55" i="12"/>
  <c r="C55" i="13"/>
  <c r="C55" i="5"/>
  <c r="B53" i="13"/>
  <c r="B52" i="13"/>
  <c r="B51" i="13"/>
  <c r="B47" i="13"/>
  <c r="B46" i="13"/>
  <c r="B37" i="13"/>
  <c r="C47" i="13"/>
  <c r="B31" i="13"/>
  <c r="B30" i="13"/>
  <c r="B29" i="13"/>
  <c r="B28" i="13"/>
  <c r="B27" i="13"/>
  <c r="B26" i="13"/>
  <c r="B25" i="13"/>
  <c r="B24" i="13"/>
  <c r="B23" i="13"/>
  <c r="B22" i="13"/>
  <c r="C46" i="13"/>
  <c r="B16" i="13"/>
  <c r="B15" i="13"/>
  <c r="B14" i="13"/>
  <c r="B13" i="13"/>
  <c r="B12" i="13"/>
  <c r="B11" i="13"/>
  <c r="B10" i="13"/>
  <c r="B9" i="13"/>
  <c r="C41" i="13" l="1"/>
  <c r="C42" i="13" s="1"/>
  <c r="B53" i="12"/>
  <c r="B52" i="12"/>
  <c r="B51" i="12"/>
  <c r="B47" i="12"/>
  <c r="B46" i="12"/>
  <c r="B37" i="12"/>
  <c r="C47" i="12"/>
  <c r="B31" i="12"/>
  <c r="B30" i="12"/>
  <c r="B29" i="12"/>
  <c r="B28" i="12"/>
  <c r="B27" i="12"/>
  <c r="B26" i="12"/>
  <c r="B25" i="12"/>
  <c r="B24" i="12"/>
  <c r="B23" i="12"/>
  <c r="B22" i="12"/>
  <c r="C46" i="12"/>
  <c r="B16" i="12"/>
  <c r="B15" i="12"/>
  <c r="B14" i="12"/>
  <c r="B13" i="12"/>
  <c r="B12" i="12"/>
  <c r="B11" i="12"/>
  <c r="B10" i="12"/>
  <c r="B9" i="12"/>
  <c r="C41" i="12" l="1"/>
  <c r="C42" i="12" s="1"/>
  <c r="B53" i="11" l="1"/>
  <c r="B52" i="11"/>
  <c r="B51" i="11"/>
  <c r="B47" i="11"/>
  <c r="B46" i="11"/>
  <c r="B37" i="11"/>
  <c r="C47" i="11"/>
  <c r="B31" i="11"/>
  <c r="B30" i="11"/>
  <c r="B29" i="11"/>
  <c r="B28" i="11"/>
  <c r="B27" i="11"/>
  <c r="B26" i="11"/>
  <c r="B25" i="11"/>
  <c r="B24" i="11"/>
  <c r="B23" i="11"/>
  <c r="B22" i="11"/>
  <c r="C46" i="11"/>
  <c r="B16" i="11"/>
  <c r="B15" i="11"/>
  <c r="B14" i="11"/>
  <c r="B13" i="11"/>
  <c r="B12" i="11"/>
  <c r="B11" i="11"/>
  <c r="B10" i="11"/>
  <c r="B9" i="11"/>
  <c r="C41" i="11" l="1"/>
  <c r="C42" i="11" s="1"/>
  <c r="B53" i="10"/>
  <c r="B52" i="10"/>
  <c r="B51" i="10"/>
  <c r="B47" i="10"/>
  <c r="B46" i="10"/>
  <c r="B37" i="10"/>
  <c r="C47" i="10"/>
  <c r="B31" i="10"/>
  <c r="B30" i="10"/>
  <c r="B29" i="10"/>
  <c r="B28" i="10"/>
  <c r="B27" i="10"/>
  <c r="B26" i="10"/>
  <c r="B25" i="10"/>
  <c r="B24" i="10"/>
  <c r="B23" i="10"/>
  <c r="B22" i="10"/>
  <c r="C46" i="10"/>
  <c r="B16" i="10"/>
  <c r="B15" i="10"/>
  <c r="B14" i="10"/>
  <c r="B13" i="10"/>
  <c r="B12" i="10"/>
  <c r="B11" i="10"/>
  <c r="B10" i="10"/>
  <c r="B9" i="10"/>
  <c r="C41" i="10" l="1"/>
  <c r="C42" i="10" s="1"/>
  <c r="B53" i="9"/>
  <c r="B52" i="9"/>
  <c r="B51" i="9"/>
  <c r="B53" i="8"/>
  <c r="B52" i="8"/>
  <c r="B51" i="8"/>
  <c r="B53" i="2"/>
  <c r="B52" i="2"/>
  <c r="B51" i="2"/>
  <c r="B53" i="1"/>
  <c r="B52" i="1"/>
  <c r="B51" i="1"/>
  <c r="B47" i="9"/>
  <c r="B46" i="9"/>
  <c r="B47" i="8"/>
  <c r="B46" i="8"/>
  <c r="B47" i="2"/>
  <c r="B46" i="2"/>
  <c r="B37" i="9"/>
  <c r="B37" i="8"/>
  <c r="B37" i="2"/>
  <c r="B31" i="9"/>
  <c r="B30" i="9"/>
  <c r="B29" i="9"/>
  <c r="B28" i="9"/>
  <c r="B27" i="9"/>
  <c r="B26" i="9"/>
  <c r="B25" i="9"/>
  <c r="B24" i="9"/>
  <c r="B23" i="9"/>
  <c r="B22" i="9"/>
  <c r="B31" i="8"/>
  <c r="B30" i="8"/>
  <c r="B29" i="8"/>
  <c r="B28" i="8"/>
  <c r="B27" i="8"/>
  <c r="B26" i="8"/>
  <c r="B25" i="8"/>
  <c r="B24" i="8"/>
  <c r="B23" i="8"/>
  <c r="B22" i="8"/>
  <c r="B31" i="2"/>
  <c r="B30" i="2"/>
  <c r="B29" i="2"/>
  <c r="B28" i="2"/>
  <c r="B27" i="2"/>
  <c r="B26" i="2"/>
  <c r="B25" i="2"/>
  <c r="B24" i="2"/>
  <c r="B23" i="2"/>
  <c r="B22" i="2"/>
  <c r="B22" i="1"/>
  <c r="B23" i="1"/>
  <c r="B24" i="1"/>
  <c r="B25" i="1"/>
  <c r="B26" i="1"/>
  <c r="B27" i="1"/>
  <c r="B28" i="1"/>
  <c r="B29" i="1"/>
  <c r="B30" i="1"/>
  <c r="B31" i="1"/>
  <c r="B16" i="9"/>
  <c r="B15" i="9"/>
  <c r="B14" i="9"/>
  <c r="B13" i="9"/>
  <c r="B12" i="9"/>
  <c r="B11" i="9"/>
  <c r="B10" i="9"/>
  <c r="B9" i="9"/>
  <c r="B16" i="8"/>
  <c r="B15" i="8"/>
  <c r="B14" i="8"/>
  <c r="B13" i="8"/>
  <c r="B12" i="8"/>
  <c r="B11" i="8"/>
  <c r="B10" i="8"/>
  <c r="B9" i="8"/>
  <c r="B16" i="2"/>
  <c r="B15" i="2"/>
  <c r="B14" i="2"/>
  <c r="B13" i="2"/>
  <c r="B12" i="2"/>
  <c r="B11" i="2"/>
  <c r="B10" i="2"/>
  <c r="B9" i="2"/>
  <c r="B47" i="1"/>
  <c r="B46" i="1"/>
  <c r="B37" i="1"/>
  <c r="B16" i="1"/>
  <c r="B15" i="1"/>
  <c r="B14" i="1"/>
  <c r="B13" i="1"/>
  <c r="B12" i="1"/>
  <c r="B11" i="1"/>
  <c r="B10" i="1"/>
  <c r="B9" i="1"/>
  <c r="C41" i="9" l="1"/>
  <c r="C42" i="9" s="1"/>
  <c r="C46" i="9"/>
  <c r="C47" i="9" l="1"/>
  <c r="D28" i="7"/>
  <c r="C46" i="8" l="1"/>
  <c r="C47" i="8" l="1"/>
  <c r="C41" i="8"/>
  <c r="C42" i="8" s="1"/>
  <c r="D38" i="7"/>
  <c r="E38" i="7"/>
  <c r="D5" i="7"/>
  <c r="D4" i="7"/>
  <c r="D37" i="7"/>
  <c r="D36" i="7"/>
  <c r="D35" i="7"/>
  <c r="D34" i="7"/>
  <c r="D33" i="7"/>
  <c r="D32" i="7"/>
  <c r="D31" i="7"/>
  <c r="D30" i="7"/>
  <c r="D29" i="7"/>
  <c r="D17" i="7"/>
  <c r="D16" i="7"/>
  <c r="D15" i="7"/>
  <c r="D14" i="7"/>
  <c r="D13" i="7"/>
  <c r="D12" i="7"/>
  <c r="D11" i="7"/>
  <c r="D10" i="7"/>
  <c r="E37" i="7"/>
  <c r="E36" i="7"/>
  <c r="E35" i="7"/>
  <c r="E34" i="7"/>
  <c r="E33" i="7"/>
  <c r="E32" i="7"/>
  <c r="E31" i="7"/>
  <c r="E30" i="7"/>
  <c r="E29" i="7"/>
  <c r="E28" i="7"/>
  <c r="E27" i="7"/>
  <c r="E9" i="7"/>
  <c r="E17" i="7"/>
  <c r="E16" i="7"/>
  <c r="E15" i="7"/>
  <c r="E14" i="7"/>
  <c r="E13" i="7"/>
  <c r="E12" i="7"/>
  <c r="E11" i="7"/>
  <c r="E10" i="7"/>
  <c r="C45" i="5"/>
  <c r="C18" i="5"/>
  <c r="C39" i="5"/>
  <c r="C33" i="5"/>
  <c r="C41" i="5" l="1"/>
  <c r="C42" i="5" s="1"/>
  <c r="D27" i="7"/>
  <c r="D9" i="7"/>
  <c r="C47" i="5"/>
  <c r="C46" i="5"/>
  <c r="C48" i="5" l="1"/>
  <c r="C57" i="5" s="1"/>
  <c r="C37" i="7"/>
  <c r="C35" i="7"/>
  <c r="C33" i="7"/>
  <c r="C31" i="7"/>
  <c r="C29" i="7"/>
  <c r="C38" i="7"/>
  <c r="C36" i="7"/>
  <c r="C34" i="7"/>
  <c r="C32" i="7"/>
  <c r="C30" i="7"/>
  <c r="C28" i="7"/>
  <c r="D43" i="7"/>
  <c r="E43" i="7" s="1"/>
  <c r="C10" i="7"/>
  <c r="C15" i="7"/>
  <c r="C11" i="7"/>
  <c r="C16" i="7"/>
  <c r="C12" i="7"/>
  <c r="C17" i="7"/>
  <c r="C13" i="7"/>
  <c r="C14" i="7"/>
  <c r="C46" i="2"/>
  <c r="C27" i="7" l="1"/>
  <c r="C9" i="7"/>
  <c r="C47" i="2"/>
  <c r="C41" i="2"/>
  <c r="C42" i="2" s="1"/>
  <c r="C18" i="1"/>
  <c r="C46" i="1" s="1"/>
  <c r="C39" i="1" l="1"/>
  <c r="C33" i="1" l="1"/>
  <c r="C41" i="1" l="1"/>
  <c r="C42" i="1" s="1"/>
  <c r="C47" i="1"/>
  <c r="C48" i="1" s="1"/>
  <c r="C57" i="1" l="1"/>
  <c r="C45" i="2"/>
  <c r="C48" i="2" s="1"/>
  <c r="C57" i="2" l="1"/>
  <c r="C45" i="8"/>
  <c r="C48" i="8" s="1"/>
  <c r="C57" i="8" l="1"/>
  <c r="C45" i="9"/>
  <c r="C48" i="9" s="1"/>
  <c r="C57" i="9" l="1"/>
  <c r="C45" i="10"/>
  <c r="C48" i="10" s="1"/>
  <c r="C57" i="10" l="1"/>
  <c r="C45" i="11"/>
  <c r="C48" i="11" s="1"/>
  <c r="C57" i="11" l="1"/>
  <c r="C45" i="12"/>
  <c r="C48" i="12" s="1"/>
  <c r="C57" i="12" l="1"/>
  <c r="C45" i="13"/>
  <c r="C48" i="13" s="1"/>
  <c r="C57" i="13" l="1"/>
  <c r="C45" i="14"/>
  <c r="C48" i="14" s="1"/>
  <c r="C57" i="14" l="1"/>
  <c r="C45" i="15"/>
  <c r="C48" i="15" s="1"/>
  <c r="C57" i="15" l="1"/>
  <c r="C45" i="16"/>
  <c r="C48" i="16" s="1"/>
  <c r="C57" i="16" l="1"/>
  <c r="C45" i="17"/>
  <c r="C48" i="17" s="1"/>
  <c r="C57" i="17" s="1"/>
</calcChain>
</file>

<file path=xl/sharedStrings.xml><?xml version="1.0" encoding="utf-8"?>
<sst xmlns="http://schemas.openxmlformats.org/spreadsheetml/2006/main" count="269" uniqueCount="61">
  <si>
    <t>Fluxo de Caixa</t>
  </si>
  <si>
    <t>1 - Receitas - Origem Recursos</t>
  </si>
  <si>
    <t>Total Receitas</t>
  </si>
  <si>
    <t>Total Despesas</t>
  </si>
  <si>
    <t>3 - Investimentos - Aplicações Recursos</t>
  </si>
  <si>
    <t>Total Investimentos</t>
  </si>
  <si>
    <t>Movimentação dos Recursos Financeiros</t>
  </si>
  <si>
    <t>( = ) Saldo de Recursos Financeiros no último dia do mês</t>
  </si>
  <si>
    <t>Contas detentoras dos Recursos Financeiros</t>
  </si>
  <si>
    <t>Bancos Contas Correntes</t>
  </si>
  <si>
    <t>Bancos Contas Aplicações</t>
  </si>
  <si>
    <t>Total</t>
  </si>
  <si>
    <t>Variação Financeira</t>
  </si>
  <si>
    <t>Associação Cultural de Apoio ao Museu Casa de Portinari - Organização Social de Cultura</t>
  </si>
  <si>
    <t>Contrato de Gestão n.º 04/2021</t>
  </si>
  <si>
    <t>Receita -  Repasse Contrato de Gestão</t>
  </si>
  <si>
    <t>Receita - Cessão Onerosa de Espaço</t>
  </si>
  <si>
    <t>Receita - Bilheteria</t>
  </si>
  <si>
    <t>Receita - Comércio (Loja)</t>
  </si>
  <si>
    <t>Receita - Parceiros</t>
  </si>
  <si>
    <t>Receita - Doações</t>
  </si>
  <si>
    <t>Receita - Demais</t>
  </si>
  <si>
    <t>Receita - Financeiras</t>
  </si>
  <si>
    <t>2 - Despesas - Aplicações de Recursos</t>
  </si>
  <si>
    <t>Despesas RH - CLT (Salários - Encargos Sociais - Benefícios)</t>
  </si>
  <si>
    <t>Despesas RH - Estágio (Bolsa - Benefícios)</t>
  </si>
  <si>
    <t>Despesas - Administrativas e Institucionais</t>
  </si>
  <si>
    <t>Despesas Programas - Conexões Museus - SP</t>
  </si>
  <si>
    <t>Despesas Programas - Gestão Museológica</t>
  </si>
  <si>
    <t>Despesas Programas - Comunicação</t>
  </si>
  <si>
    <t>( + ) Saldo de Recursos Financeiros mês anterior</t>
  </si>
  <si>
    <t>( + ) Total Recursos Financeiros Recebidos no mês</t>
  </si>
  <si>
    <t>Resultado</t>
  </si>
  <si>
    <t>( - ) Total Despesas e Investimentos Aplicados no mês</t>
  </si>
  <si>
    <t>Caixas</t>
  </si>
  <si>
    <t>n.º Ordem</t>
  </si>
  <si>
    <t>Participação das Receitas</t>
  </si>
  <si>
    <t>Demonstrativo das Receitas (Origens de Recursos) e Despesas / Investimentos (Aplicações de Recursos)</t>
  </si>
  <si>
    <t>( + ) Saldo de Recursos Financeiros em 31/12/2024</t>
  </si>
  <si>
    <t>Participação das Despesas e Investimentos</t>
  </si>
  <si>
    <t>Despesas Programas - Acervos</t>
  </si>
  <si>
    <t>Despesas Programas - Exposições e Programações Culturais</t>
  </si>
  <si>
    <t>Despesas Programas - Educativos</t>
  </si>
  <si>
    <t>Aquisições de Bens Duráveis (Imobilizado)</t>
  </si>
  <si>
    <t>Despesas Programas - Edificações</t>
  </si>
  <si>
    <t>Numerários em Trânsito (Nota 1)</t>
  </si>
  <si>
    <t>Nota 1 - Recursos em poder de Protege S/A Proteção e Transporte de Valores.</t>
  </si>
  <si>
    <t>Numerários em Trânsito</t>
  </si>
  <si>
    <t>Dezembro de 2026</t>
  </si>
  <si>
    <t>Novembro de 2026</t>
  </si>
  <si>
    <t>Outubro de 2026</t>
  </si>
  <si>
    <t>Setembro de 2026</t>
  </si>
  <si>
    <t>Agosto de 2026</t>
  </si>
  <si>
    <t>Julho de 2026</t>
  </si>
  <si>
    <t>Junho de 2026</t>
  </si>
  <si>
    <t>Maio de 2026</t>
  </si>
  <si>
    <t>Abril de 2026</t>
  </si>
  <si>
    <t>Março de 2026</t>
  </si>
  <si>
    <t>Fevereiro de 2026</t>
  </si>
  <si>
    <t>Janeiro de 2026</t>
  </si>
  <si>
    <t>Jan - Jul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</si>
</sst>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 val="singleAccounting"/>
      <sz val="12"/>
      <color rgb="FFFF0000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44" fontId="3" fillId="0" borderId="0" xfId="1" applyFont="1"/>
    <xf numFmtId="44" fontId="2" fillId="0" borderId="0" xfId="1" applyFont="1"/>
    <xf numFmtId="0" fontId="4" fillId="0" borderId="0" xfId="0" applyFont="1" applyAlignment="1">
      <alignment horizontal="center"/>
    </xf>
    <xf numFmtId="44" fontId="5" fillId="0" borderId="0" xfId="1" applyFont="1"/>
    <xf numFmtId="0" fontId="4" fillId="0" borderId="0" xfId="0" applyFont="1"/>
    <xf numFmtId="44" fontId="4" fillId="0" borderId="0" xfId="1" applyFont="1"/>
    <xf numFmtId="0" fontId="5" fillId="0" borderId="0" xfId="0" applyFont="1"/>
    <xf numFmtId="44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0" applyNumberFormat="1" applyFont="1"/>
    <xf numFmtId="10" fontId="3" fillId="0" borderId="0" xfId="2" applyNumberFormat="1" applyFont="1"/>
    <xf numFmtId="0" fontId="4" fillId="0" borderId="0" xfId="0" applyFont="1" applyAlignment="1"/>
    <xf numFmtId="10" fontId="4" fillId="0" borderId="0" xfId="0" applyNumberFormat="1" applyFont="1"/>
    <xf numFmtId="44" fontId="4" fillId="0" borderId="0" xfId="0" applyNumberFormat="1" applyFont="1"/>
    <xf numFmtId="10" fontId="5" fillId="0" borderId="0" xfId="2" applyNumberFormat="1" applyFont="1"/>
    <xf numFmtId="44" fontId="5" fillId="0" borderId="0" xfId="0" applyNumberFormat="1" applyFont="1"/>
    <xf numFmtId="10" fontId="4" fillId="0" borderId="0" xfId="2" applyNumberFormat="1" applyFont="1"/>
    <xf numFmtId="44" fontId="6" fillId="0" borderId="0" xfId="1" applyFont="1"/>
    <xf numFmtId="44" fontId="7" fillId="0" borderId="0" xfId="1" applyFont="1" applyAlignment="1">
      <alignment horizontal="center"/>
    </xf>
    <xf numFmtId="0" fontId="6" fillId="0" borderId="0" xfId="0" applyFont="1"/>
    <xf numFmtId="0" fontId="8" fillId="0" borderId="0" xfId="0" applyFont="1"/>
    <xf numFmtId="44" fontId="9" fillId="0" borderId="0" xfId="0" applyNumberFormat="1" applyFont="1"/>
    <xf numFmtId="0" fontId="10" fillId="0" borderId="0" xfId="0" applyFont="1"/>
    <xf numFmtId="44" fontId="10" fillId="0" borderId="0" xfId="1" applyFont="1"/>
    <xf numFmtId="0" fontId="11" fillId="0" borderId="0" xfId="0" applyFont="1"/>
    <xf numFmtId="0" fontId="12" fillId="0" borderId="0" xfId="0" applyFont="1"/>
    <xf numFmtId="44" fontId="12" fillId="0" borderId="0" xfId="1" applyFont="1"/>
    <xf numFmtId="0" fontId="13" fillId="0" borderId="0" xfId="0" applyFont="1"/>
    <xf numFmtId="44" fontId="10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4" fontId="12" fillId="0" borderId="0" xfId="1" applyFont="1" applyAlignment="1">
      <alignment horizontal="center"/>
    </xf>
    <xf numFmtId="44" fontId="11" fillId="0" borderId="0" xfId="1" applyFont="1"/>
    <xf numFmtId="0" fontId="13" fillId="0" borderId="0" xfId="0" applyFont="1" applyAlignment="1">
      <alignment horizontal="center"/>
    </xf>
    <xf numFmtId="44" fontId="13" fillId="0" borderId="0" xfId="1" applyFont="1"/>
    <xf numFmtId="0" fontId="7" fillId="0" borderId="0" xfId="0" applyFont="1"/>
    <xf numFmtId="0" fontId="14" fillId="0" borderId="0" xfId="0" applyFont="1"/>
    <xf numFmtId="0" fontId="15" fillId="0" borderId="0" xfId="0" applyFont="1"/>
    <xf numFmtId="44" fontId="15" fillId="0" borderId="0" xfId="1" applyFont="1"/>
    <xf numFmtId="0" fontId="16" fillId="0" borderId="0" xfId="0" applyFont="1"/>
    <xf numFmtId="44" fontId="16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4" fontId="5" fillId="0" borderId="0" xfId="1" applyFont="1" applyFill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111111111111113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444444444444445E-2"/>
                  <c:y val="-7.21747388414055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555555555555555E-2"/>
                  <c:y val="-7.59734093067426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0833333333333334"/>
                  <c:y val="-5.31813865147198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055555555555556"/>
                  <c:y val="-6.4577397910731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2722222222222222"/>
                  <c:y val="8.35707502374169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30555555555555547"/>
                  <c:y val="-3.79867046533713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'1-12 GRÁFICOS'!$C$10:$C$17</c:f>
              <c:numCache>
                <c:formatCode>0.00%</c:formatCode>
                <c:ptCount val="8"/>
                <c:pt idx="0">
                  <c:v>0.92405049734049038</c:v>
                </c:pt>
                <c:pt idx="1">
                  <c:v>5.4345603096268534E-3</c:v>
                </c:pt>
                <c:pt idx="2">
                  <c:v>2.2301245987625787E-2</c:v>
                </c:pt>
                <c:pt idx="3">
                  <c:v>6.7434216298841859E-3</c:v>
                </c:pt>
                <c:pt idx="4">
                  <c:v>6.2960944569461592E-4</c:v>
                </c:pt>
                <c:pt idx="5">
                  <c:v>9.7571665668165505E-5</c:v>
                </c:pt>
                <c:pt idx="6">
                  <c:v>0</c:v>
                </c:pt>
                <c:pt idx="7">
                  <c:v>4.0743093621009918E-2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'1-12 GRÁFICOS'!$C$28:$C$38</c:f>
              <c:numCache>
                <c:formatCode>0.00%</c:formatCode>
                <c:ptCount val="11"/>
                <c:pt idx="0">
                  <c:v>0.43063199247248274</c:v>
                </c:pt>
                <c:pt idx="1">
                  <c:v>1.489357582075539E-2</c:v>
                </c:pt>
                <c:pt idx="2">
                  <c:v>0.31736507455764595</c:v>
                </c:pt>
                <c:pt idx="3">
                  <c:v>6.1112260749035655E-2</c:v>
                </c:pt>
                <c:pt idx="4">
                  <c:v>3.4577636118622072E-3</c:v>
                </c:pt>
                <c:pt idx="5">
                  <c:v>0.1319049010307671</c:v>
                </c:pt>
                <c:pt idx="6">
                  <c:v>7.4922354375448075E-3</c:v>
                </c:pt>
                <c:pt idx="7">
                  <c:v>1.6751850765242946E-5</c:v>
                </c:pt>
                <c:pt idx="8">
                  <c:v>1.250068100983125E-2</c:v>
                </c:pt>
                <c:pt idx="9">
                  <c:v>1.2569021377716462E-2</c:v>
                </c:pt>
                <c:pt idx="10">
                  <c:v>8.0557420815934502E-3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123826</xdr:rowOff>
    </xdr:from>
    <xdr:to>
      <xdr:col>1</xdr:col>
      <xdr:colOff>2028825</xdr:colOff>
      <xdr:row>2</xdr:row>
      <xdr:rowOff>172910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123826"/>
          <a:ext cx="1924050" cy="4491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133350</xdr:rowOff>
    </xdr:from>
    <xdr:to>
      <xdr:col>1</xdr:col>
      <xdr:colOff>2066925</xdr:colOff>
      <xdr:row>2</xdr:row>
      <xdr:rowOff>182434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3350"/>
          <a:ext cx="1924050" cy="449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114300</xdr:rowOff>
    </xdr:from>
    <xdr:to>
      <xdr:col>1</xdr:col>
      <xdr:colOff>2085975</xdr:colOff>
      <xdr:row>2</xdr:row>
      <xdr:rowOff>163384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14300"/>
          <a:ext cx="1924050" cy="449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104775</xdr:rowOff>
    </xdr:from>
    <xdr:to>
      <xdr:col>1</xdr:col>
      <xdr:colOff>2057400</xdr:colOff>
      <xdr:row>2</xdr:row>
      <xdr:rowOff>153859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04775"/>
          <a:ext cx="1924050" cy="449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104775</xdr:rowOff>
    </xdr:from>
    <xdr:to>
      <xdr:col>1</xdr:col>
      <xdr:colOff>2066925</xdr:colOff>
      <xdr:row>2</xdr:row>
      <xdr:rowOff>153859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04775"/>
          <a:ext cx="1924050" cy="449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133350</xdr:rowOff>
    </xdr:from>
    <xdr:to>
      <xdr:col>1</xdr:col>
      <xdr:colOff>2076450</xdr:colOff>
      <xdr:row>2</xdr:row>
      <xdr:rowOff>182434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33350"/>
          <a:ext cx="1924050" cy="449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8</xdr:row>
      <xdr:rowOff>71437</xdr:rowOff>
    </xdr:from>
    <xdr:to>
      <xdr:col>12</xdr:col>
      <xdr:colOff>438150</xdr:colOff>
      <xdr:row>25</xdr:row>
      <xdr:rowOff>14287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90487</xdr:colOff>
      <xdr:row>27</xdr:row>
      <xdr:rowOff>33337</xdr:rowOff>
    </xdr:from>
    <xdr:to>
      <xdr:col>12</xdr:col>
      <xdr:colOff>395287</xdr:colOff>
      <xdr:row>43</xdr:row>
      <xdr:rowOff>180975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304800</xdr:colOff>
      <xdr:row>2</xdr:row>
      <xdr:rowOff>0</xdr:rowOff>
    </xdr:from>
    <xdr:to>
      <xdr:col>3</xdr:col>
      <xdr:colOff>866775</xdr:colOff>
      <xdr:row>4</xdr:row>
      <xdr:rowOff>49084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00050"/>
          <a:ext cx="1924050" cy="4491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114300</xdr:rowOff>
    </xdr:from>
    <xdr:to>
      <xdr:col>1</xdr:col>
      <xdr:colOff>2057400</xdr:colOff>
      <xdr:row>2</xdr:row>
      <xdr:rowOff>163384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14300"/>
          <a:ext cx="1924050" cy="449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123825</xdr:rowOff>
    </xdr:from>
    <xdr:to>
      <xdr:col>1</xdr:col>
      <xdr:colOff>2076450</xdr:colOff>
      <xdr:row>2</xdr:row>
      <xdr:rowOff>172909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23825"/>
          <a:ext cx="1924050" cy="449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133350</xdr:rowOff>
    </xdr:from>
    <xdr:to>
      <xdr:col>1</xdr:col>
      <xdr:colOff>2066925</xdr:colOff>
      <xdr:row>2</xdr:row>
      <xdr:rowOff>182434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33350"/>
          <a:ext cx="1924050" cy="449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133350</xdr:rowOff>
    </xdr:from>
    <xdr:to>
      <xdr:col>1</xdr:col>
      <xdr:colOff>2057400</xdr:colOff>
      <xdr:row>2</xdr:row>
      <xdr:rowOff>182434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33350"/>
          <a:ext cx="1924050" cy="449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95250</xdr:rowOff>
    </xdr:from>
    <xdr:to>
      <xdr:col>1</xdr:col>
      <xdr:colOff>2066925</xdr:colOff>
      <xdr:row>2</xdr:row>
      <xdr:rowOff>144334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5250"/>
          <a:ext cx="1924050" cy="449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114300</xdr:rowOff>
    </xdr:from>
    <xdr:to>
      <xdr:col>1</xdr:col>
      <xdr:colOff>2019300</xdr:colOff>
      <xdr:row>2</xdr:row>
      <xdr:rowOff>163384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14300"/>
          <a:ext cx="1924050" cy="449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66675</xdr:rowOff>
    </xdr:from>
    <xdr:to>
      <xdr:col>1</xdr:col>
      <xdr:colOff>2076450</xdr:colOff>
      <xdr:row>2</xdr:row>
      <xdr:rowOff>115759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924050" cy="449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tabSelected="1" zoomScaleNormal="100" workbookViewId="0">
      <pane xSplit="2" ySplit="7" topLeftCell="C34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45"/>
      <c r="C3" s="45"/>
      <c r="D3" s="45"/>
    </row>
    <row r="4" spans="2:4" x14ac:dyDescent="0.25">
      <c r="B4" s="46" t="s">
        <v>13</v>
      </c>
      <c r="C4" s="46"/>
      <c r="D4" s="46"/>
    </row>
    <row r="5" spans="2:4" x14ac:dyDescent="0.25">
      <c r="B5" s="46" t="s">
        <v>14</v>
      </c>
      <c r="C5" s="46"/>
      <c r="D5" s="46"/>
    </row>
    <row r="6" spans="2:4" x14ac:dyDescent="0.25">
      <c r="B6" s="12"/>
      <c r="C6" s="12"/>
      <c r="D6" s="12"/>
    </row>
    <row r="7" spans="2:4" x14ac:dyDescent="0.25">
      <c r="B7" s="6" t="s">
        <v>0</v>
      </c>
      <c r="C7" s="11" t="s">
        <v>60</v>
      </c>
    </row>
    <row r="8" spans="2:4" s="3" customFormat="1" x14ac:dyDescent="0.25">
      <c r="B8" s="8" t="s">
        <v>1</v>
      </c>
      <c r="C8" s="9"/>
    </row>
    <row r="9" spans="2:4" x14ac:dyDescent="0.25">
      <c r="B9" s="10" t="s">
        <v>15</v>
      </c>
      <c r="C9" s="7">
        <f>'1 JAN'!C9+'2 FEV'!C9+'3 MAR'!C9+'4 ABR'!C9+'5 MAI'!C9+'6 JUN'!C9+'7 JUL'!C9+'8 AGO'!C9+'9 SET'!C9+'10 OUT'!C9+'11 NOV'!C9+'12 DEZ'!C9</f>
        <v>12200629.83</v>
      </c>
    </row>
    <row r="10" spans="2:4" x14ac:dyDescent="0.25">
      <c r="B10" s="10" t="s">
        <v>16</v>
      </c>
      <c r="C10" s="7">
        <f>'1 JAN'!C10+'2 FEV'!C10+'3 MAR'!C10+'4 ABR'!C10+'5 MAI'!C10+'6 JUN'!C10+'7 JUL'!C10+'8 AGO'!C10+'9 SET'!C10+'10 OUT'!C10+'11 NOV'!C10+'12 DEZ'!C10</f>
        <v>71754.8</v>
      </c>
    </row>
    <row r="11" spans="2:4" x14ac:dyDescent="0.25">
      <c r="B11" s="10" t="s">
        <v>17</v>
      </c>
      <c r="C11" s="52">
        <f>'1 JAN'!C11+'2 FEV'!C11+'3 MAR'!C11+'4 ABR'!C11+'5 MAI'!C11+'6 JUN'!C11+'7 JUL'!C11+'8 AGO'!C11+'9 SET'!C11+'10 OUT'!C11+'11 NOV'!C11+'12 DEZ'!C11</f>
        <v>294452.79000000004</v>
      </c>
    </row>
    <row r="12" spans="2:4" x14ac:dyDescent="0.25">
      <c r="B12" s="10" t="s">
        <v>18</v>
      </c>
      <c r="C12" s="7">
        <f>'1 JAN'!C12+'2 FEV'!C12+'3 MAR'!C12+'4 ABR'!C12+'5 MAI'!C12+'6 JUN'!C12+'7 JUL'!C12+'8 AGO'!C12+'9 SET'!C12+'10 OUT'!C12+'11 NOV'!C12+'12 DEZ'!C12</f>
        <v>89036.249999999985</v>
      </c>
    </row>
    <row r="13" spans="2:4" x14ac:dyDescent="0.25">
      <c r="B13" s="10" t="s">
        <v>19</v>
      </c>
      <c r="C13" s="7">
        <f>'1 JAN'!C13+'2 FEV'!C13+'3 MAR'!C13+'4 ABR'!C13+'5 MAI'!C13+'6 JUN'!C13+'7 JUL'!C13+'8 AGO'!C13+'9 SET'!C13+'10 OUT'!C13+'11 NOV'!C13+'12 DEZ'!C13</f>
        <v>8313</v>
      </c>
    </row>
    <row r="14" spans="2:4" x14ac:dyDescent="0.25">
      <c r="B14" s="10" t="s">
        <v>20</v>
      </c>
      <c r="C14" s="7">
        <f>'1 JAN'!C14+'2 FEV'!C14+'3 MAR'!C14+'4 ABR'!C14+'5 MAI'!C14+'6 JUN'!C14+'7 JUL'!C14+'8 AGO'!C14+'9 SET'!C14+'10 OUT'!C14+'11 NOV'!C14+'12 DEZ'!C14</f>
        <v>1288.28</v>
      </c>
    </row>
    <row r="15" spans="2:4" x14ac:dyDescent="0.25">
      <c r="B15" s="10" t="s">
        <v>21</v>
      </c>
      <c r="C15" s="7">
        <f>'1 JAN'!C15+'2 FEV'!C15+'3 MAR'!C15+'4 ABR'!C15+'5 MAI'!C15+'6 JUN'!C15+'7 JUL'!C15+'8 AGO'!C15+'9 SET'!C15+'10 OUT'!C15+'11 NOV'!C15+'12 DEZ'!C15</f>
        <v>0</v>
      </c>
    </row>
    <row r="16" spans="2:4" x14ac:dyDescent="0.25">
      <c r="B16" s="10" t="s">
        <v>22</v>
      </c>
      <c r="C16" s="7">
        <f>'1 JAN'!C16+'2 FEV'!C16+'3 MAR'!C16+'4 ABR'!C16+'5 MAI'!C16+'6 JUN'!C16+'7 JUL'!C16+'8 AGO'!C16+'9 SET'!C16+'10 OUT'!C16+'11 NOV'!C16+'12 DEZ'!C16</f>
        <v>537948.31000000006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13203423.260000002</v>
      </c>
    </row>
    <row r="21" spans="2:3" s="3" customFormat="1" x14ac:dyDescent="0.25">
      <c r="B21" s="8" t="s">
        <v>23</v>
      </c>
      <c r="C21" s="9"/>
    </row>
    <row r="22" spans="2:3" x14ac:dyDescent="0.25">
      <c r="B22" s="10" t="s">
        <v>24</v>
      </c>
      <c r="C22" s="7">
        <f>'1 JAN'!C22+'2 FEV'!C22+'3 MAR'!C22+'4 ABR'!C22+'5 MAI'!C22+'6 JUN'!C22+'7 JUL'!C22+'8 AGO'!C22+'9 SET'!C22+'10 OUT'!C22+'11 NOV'!C22+'12 DEZ'!C22</f>
        <v>6354654.7799999993</v>
      </c>
    </row>
    <row r="23" spans="2:3" x14ac:dyDescent="0.25">
      <c r="B23" s="10" t="s">
        <v>25</v>
      </c>
      <c r="C23" s="7">
        <f>'1 JAN'!C23+'2 FEV'!C23+'3 MAR'!C23+'4 ABR'!C23+'5 MAI'!C23+'6 JUN'!C23+'7 JUL'!C23+'8 AGO'!C23+'9 SET'!C23+'10 OUT'!C23+'11 NOV'!C23+'12 DEZ'!C23</f>
        <v>219778.21999999997</v>
      </c>
    </row>
    <row r="24" spans="2:3" x14ac:dyDescent="0.25">
      <c r="B24" s="10" t="s">
        <v>26</v>
      </c>
      <c r="C24" s="7">
        <f>'1 JAN'!C24+'2 FEV'!C24+'3 MAR'!C24+'4 ABR'!C24+'5 MAI'!C24+'6 JUN'!C24+'7 JUL'!C24+'8 AGO'!C24+'9 SET'!C24+'10 OUT'!C24+'11 NOV'!C24+'12 DEZ'!C24</f>
        <v>4683222.62</v>
      </c>
    </row>
    <row r="25" spans="2:3" x14ac:dyDescent="0.25">
      <c r="B25" s="10" t="s">
        <v>44</v>
      </c>
      <c r="C25" s="7">
        <f>'1 JAN'!C25+'2 FEV'!C25+'3 MAR'!C25+'4 ABR'!C25+'5 MAI'!C25+'6 JUN'!C25+'7 JUL'!C25+'8 AGO'!C25+'9 SET'!C25+'10 OUT'!C25+'11 NOV'!C25+'12 DEZ'!C25</f>
        <v>901807.87000000011</v>
      </c>
    </row>
    <row r="26" spans="2:3" x14ac:dyDescent="0.25">
      <c r="B26" s="10" t="s">
        <v>40</v>
      </c>
      <c r="C26" s="7">
        <f>'1 JAN'!C26+'2 FEV'!C26+'3 MAR'!C26+'4 ABR'!C26+'5 MAI'!C26+'6 JUN'!C26+'7 JUL'!C26+'8 AGO'!C26+'9 SET'!C26+'10 OUT'!C26+'11 NOV'!C26+'12 DEZ'!C26</f>
        <v>51024.759999999995</v>
      </c>
    </row>
    <row r="27" spans="2:3" x14ac:dyDescent="0.25">
      <c r="B27" s="10" t="s">
        <v>41</v>
      </c>
      <c r="C27" s="7">
        <f>'1 JAN'!C27+'2 FEV'!C27+'3 MAR'!C27+'4 ABR'!C27+'5 MAI'!C27+'6 JUN'!C27+'7 JUL'!C27+'8 AGO'!C27+'9 SET'!C27+'10 OUT'!C27+'11 NOV'!C27+'12 DEZ'!C27</f>
        <v>1946465.02</v>
      </c>
    </row>
    <row r="28" spans="2:3" x14ac:dyDescent="0.25">
      <c r="B28" s="10" t="s">
        <v>42</v>
      </c>
      <c r="C28" s="52">
        <f>'1 JAN'!C28+'2 FEV'!C28+'3 MAR'!C28+'4 ABR'!C28+'5 MAI'!C28+'6 JUN'!C28+'7 JUL'!C28+'8 AGO'!C28+'9 SET'!C28+'10 OUT'!C28+'11 NOV'!C28+'12 DEZ'!C28</f>
        <v>110559.76</v>
      </c>
    </row>
    <row r="29" spans="2:3" x14ac:dyDescent="0.25">
      <c r="B29" s="10" t="s">
        <v>27</v>
      </c>
      <c r="C29" s="7">
        <f>'1 JAN'!C29+'2 FEV'!C29+'3 MAR'!C29+'4 ABR'!C29+'5 MAI'!C29+'6 JUN'!C29+'7 JUL'!C29+'8 AGO'!C29+'9 SET'!C29+'10 OUT'!C29+'11 NOV'!C29+'12 DEZ'!C29</f>
        <v>247.2</v>
      </c>
    </row>
    <row r="30" spans="2:3" x14ac:dyDescent="0.25">
      <c r="B30" s="10" t="s">
        <v>28</v>
      </c>
      <c r="C30" s="7">
        <f>'1 JAN'!C30+'2 FEV'!C30+'3 MAR'!C30+'4 ABR'!C30+'5 MAI'!C30+'6 JUN'!C30+'7 JUL'!C30+'8 AGO'!C30+'9 SET'!C30+'10 OUT'!C30+'11 NOV'!C30+'12 DEZ'!C30</f>
        <v>184467.28</v>
      </c>
    </row>
    <row r="31" spans="2:3" x14ac:dyDescent="0.25">
      <c r="B31" s="10" t="s">
        <v>29</v>
      </c>
      <c r="C31" s="7">
        <f>'1 JAN'!C31+'2 FEV'!C31+'3 MAR'!C31+'4 ABR'!C31+'5 MAI'!C31+'6 JUN'!C31+'7 JUL'!C31+'8 AGO'!C31+'9 SET'!C31+'10 OUT'!C31+'11 NOV'!C31+'12 DEZ'!C31</f>
        <v>185475.75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14637703.259999996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">
        <v>43</v>
      </c>
      <c r="C37" s="7">
        <f>'1 JAN'!C37+'2 FEV'!C37+'3 MAR'!C37+'4 ABR'!C37+'5 MAI'!C37+'6 JUN'!C37+'7 JUL'!C37+'8 AGO'!C37+'9 SET'!C37+'10 OUT'!C37+'11 NOV'!C37+'12 DEZ'!C37</f>
        <v>118875.19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118875.19</v>
      </c>
    </row>
    <row r="40" spans="2:3" x14ac:dyDescent="0.25">
      <c r="B40" s="10"/>
      <c r="C40" s="7"/>
    </row>
    <row r="41" spans="2:3" s="3" customFormat="1" x14ac:dyDescent="0.25">
      <c r="B41" s="8" t="s">
        <v>32</v>
      </c>
      <c r="C41" s="21">
        <f>C18-(C33+C39)</f>
        <v>-1553155.1899999939</v>
      </c>
    </row>
    <row r="42" spans="2:3" x14ac:dyDescent="0.25">
      <c r="B42" s="10"/>
      <c r="C42" s="22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38</v>
      </c>
      <c r="C45" s="9">
        <f>'1 JAN'!C45</f>
        <v>8533979.4700000007</v>
      </c>
    </row>
    <row r="46" spans="2:3" x14ac:dyDescent="0.25">
      <c r="B46" s="10" t="s">
        <v>31</v>
      </c>
      <c r="C46" s="7">
        <f>C18</f>
        <v>13203423.260000002</v>
      </c>
    </row>
    <row r="47" spans="2:3" x14ac:dyDescent="0.25">
      <c r="B47" s="10" t="s">
        <v>33</v>
      </c>
      <c r="C47" s="7">
        <f>C33+C39</f>
        <v>14756578.449999996</v>
      </c>
    </row>
    <row r="48" spans="2:3" s="3" customFormat="1" x14ac:dyDescent="0.25">
      <c r="B48" s="8" t="s">
        <v>7</v>
      </c>
      <c r="C48" s="9">
        <f>C45+C46-C47</f>
        <v>6980824.2800000086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">
        <v>34</v>
      </c>
      <c r="C51" s="27">
        <v>15162.1</v>
      </c>
    </row>
    <row r="52" spans="2:3" x14ac:dyDescent="0.25">
      <c r="B52" s="10" t="s">
        <v>9</v>
      </c>
      <c r="C52" s="27">
        <v>65985.83</v>
      </c>
    </row>
    <row r="53" spans="2:3" x14ac:dyDescent="0.25">
      <c r="B53" s="10" t="s">
        <v>10</v>
      </c>
      <c r="C53" s="27">
        <v>6880991.3499999996</v>
      </c>
    </row>
    <row r="54" spans="2:3" x14ac:dyDescent="0.25">
      <c r="B54" s="10" t="s">
        <v>45</v>
      </c>
      <c r="C54" s="27">
        <v>18685</v>
      </c>
    </row>
    <row r="55" spans="2:3" s="3" customFormat="1" x14ac:dyDescent="0.25">
      <c r="B55" s="8" t="s">
        <v>11</v>
      </c>
      <c r="C55" s="9">
        <f>SUM(C51:C54)</f>
        <v>6980824.2799999993</v>
      </c>
    </row>
    <row r="56" spans="2:3" x14ac:dyDescent="0.25">
      <c r="B56" s="10"/>
      <c r="C56" s="7"/>
    </row>
    <row r="57" spans="2:3" s="24" customFormat="1" x14ac:dyDescent="0.25">
      <c r="B57" s="23" t="s">
        <v>12</v>
      </c>
      <c r="C57" s="21">
        <f>C48-C45</f>
        <v>-1553155.189999992</v>
      </c>
    </row>
    <row r="59" spans="2:3" x14ac:dyDescent="0.25">
      <c r="B59" s="47" t="s">
        <v>46</v>
      </c>
      <c r="C59" s="47"/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52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'7 JUL'!C48</f>
        <v>6980824.2800000003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6980824.2800000003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51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'8 AGO'!C48</f>
        <v>6980824.2800000003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6980824.2800000003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50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'9 SET'!C48</f>
        <v>6980824.2800000003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6980824.2800000003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49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'10 OUT'!C48</f>
        <v>6980824.2800000003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6980824.2800000003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48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'11 NOV'!C48</f>
        <v>6980824.2800000003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6980824.2800000003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43"/>
  <sheetViews>
    <sheetView showGridLines="0" zoomScaleNormal="100" workbookViewId="0">
      <selection activeCell="D6" sqref="D6:I6"/>
    </sheetView>
  </sheetViews>
  <sheetFormatPr defaultRowHeight="15.75" x14ac:dyDescent="0.25"/>
  <cols>
    <col min="1" max="1" width="1.7109375" style="2" customWidth="1"/>
    <col min="2" max="2" width="11.28515625" style="2" customWidth="1"/>
    <col min="3" max="3" width="9.140625" style="2"/>
    <col min="4" max="4" width="19.28515625" style="2" customWidth="1"/>
    <col min="5" max="5" width="58.5703125" style="2" customWidth="1"/>
    <col min="6" max="13" width="9.140625" style="2"/>
    <col min="14" max="14" width="1.7109375" style="2" customWidth="1"/>
    <col min="15" max="16384" width="9.140625" style="2"/>
  </cols>
  <sheetData>
    <row r="4" spans="2:12" x14ac:dyDescent="0.25">
      <c r="D4" s="46" t="str">
        <f>'1-12 ACUMULADO'!$B$4</f>
        <v>Associação Cultural de Apoio ao Museu Casa de Portinari - Organização Social de Cultura</v>
      </c>
      <c r="E4" s="46"/>
      <c r="F4" s="46"/>
      <c r="G4" s="46"/>
      <c r="H4" s="46"/>
      <c r="I4" s="46"/>
    </row>
    <row r="5" spans="2:12" x14ac:dyDescent="0.25">
      <c r="D5" s="46" t="str">
        <f>'1-12 ACUMULADO'!$B$5</f>
        <v>Contrato de Gestão n.º 04/2021</v>
      </c>
      <c r="E5" s="46"/>
      <c r="F5" s="46"/>
      <c r="G5" s="46"/>
      <c r="H5" s="46"/>
      <c r="I5" s="46"/>
    </row>
    <row r="6" spans="2:12" x14ac:dyDescent="0.25">
      <c r="D6" s="46" t="s">
        <v>37</v>
      </c>
      <c r="E6" s="46"/>
      <c r="F6" s="46"/>
      <c r="G6" s="46"/>
      <c r="H6" s="46"/>
      <c r="I6" s="46"/>
    </row>
    <row r="7" spans="2:12" x14ac:dyDescent="0.25">
      <c r="D7" s="12"/>
      <c r="E7" s="12"/>
      <c r="F7" s="12"/>
      <c r="G7" s="12"/>
      <c r="H7" s="12"/>
      <c r="I7" s="12"/>
    </row>
    <row r="8" spans="2:12" x14ac:dyDescent="0.25">
      <c r="F8" s="48" t="s">
        <v>36</v>
      </c>
      <c r="G8" s="48"/>
      <c r="H8" s="48"/>
      <c r="I8" s="48"/>
      <c r="J8" s="48"/>
      <c r="K8" s="48"/>
      <c r="L8" s="48"/>
    </row>
    <row r="9" spans="2:12" x14ac:dyDescent="0.25">
      <c r="B9" s="8" t="s">
        <v>35</v>
      </c>
      <c r="C9" s="16">
        <f>SUM(C10:C17)</f>
        <v>0.99999999999999989</v>
      </c>
      <c r="D9" s="17">
        <f>SUM(D10:D17)</f>
        <v>13203423.260000002</v>
      </c>
      <c r="E9" s="8" t="str">
        <f>'1-12 ACUMULADO'!B8</f>
        <v>1 - Receitas - Origem Recursos</v>
      </c>
    </row>
    <row r="10" spans="2:12" x14ac:dyDescent="0.25">
      <c r="B10" s="10">
        <v>1</v>
      </c>
      <c r="C10" s="18">
        <f>D10/$D$9</f>
        <v>0.92405049734049038</v>
      </c>
      <c r="D10" s="19">
        <f>'1-12 ACUMULADO'!C9</f>
        <v>12200629.83</v>
      </c>
      <c r="E10" s="10" t="str">
        <f>'1-12 ACUMULADO'!B9</f>
        <v>Receita -  Repasse Contrato de Gestão</v>
      </c>
    </row>
    <row r="11" spans="2:12" x14ac:dyDescent="0.25">
      <c r="B11" s="10">
        <v>2</v>
      </c>
      <c r="C11" s="18">
        <f t="shared" ref="C11:C17" si="0">D11/$D$9</f>
        <v>5.4345603096268534E-3</v>
      </c>
      <c r="D11" s="19">
        <f>'1-12 ACUMULADO'!C10</f>
        <v>71754.8</v>
      </c>
      <c r="E11" s="10" t="str">
        <f>'1-12 ACUMULADO'!B10</f>
        <v>Receita - Cessão Onerosa de Espaço</v>
      </c>
    </row>
    <row r="12" spans="2:12" x14ac:dyDescent="0.25">
      <c r="B12" s="10">
        <v>3</v>
      </c>
      <c r="C12" s="18">
        <f t="shared" si="0"/>
        <v>2.2301245987625787E-2</v>
      </c>
      <c r="D12" s="19">
        <f>'1-12 ACUMULADO'!C11</f>
        <v>294452.79000000004</v>
      </c>
      <c r="E12" s="10" t="str">
        <f>'1-12 ACUMULADO'!B11</f>
        <v>Receita - Bilheteria</v>
      </c>
    </row>
    <row r="13" spans="2:12" x14ac:dyDescent="0.25">
      <c r="B13" s="10">
        <v>4</v>
      </c>
      <c r="C13" s="18">
        <f t="shared" si="0"/>
        <v>6.7434216298841859E-3</v>
      </c>
      <c r="D13" s="19">
        <f>'1-12 ACUMULADO'!C12</f>
        <v>89036.249999999985</v>
      </c>
      <c r="E13" s="10" t="str">
        <f>'1-12 ACUMULADO'!B12</f>
        <v>Receita - Comércio (Loja)</v>
      </c>
    </row>
    <row r="14" spans="2:12" x14ac:dyDescent="0.25">
      <c r="B14" s="10">
        <v>5</v>
      </c>
      <c r="C14" s="18">
        <f t="shared" si="0"/>
        <v>6.2960944569461592E-4</v>
      </c>
      <c r="D14" s="19">
        <f>'1-12 ACUMULADO'!C13</f>
        <v>8313</v>
      </c>
      <c r="E14" s="10" t="str">
        <f>'1-12 ACUMULADO'!B13</f>
        <v>Receita - Parceiros</v>
      </c>
    </row>
    <row r="15" spans="2:12" x14ac:dyDescent="0.25">
      <c r="B15" s="10">
        <v>6</v>
      </c>
      <c r="C15" s="18">
        <f t="shared" si="0"/>
        <v>9.7571665668165505E-5</v>
      </c>
      <c r="D15" s="19">
        <f>'1-12 ACUMULADO'!C14</f>
        <v>1288.28</v>
      </c>
      <c r="E15" s="10" t="str">
        <f>'1-12 ACUMULADO'!B14</f>
        <v>Receita - Doações</v>
      </c>
    </row>
    <row r="16" spans="2:12" x14ac:dyDescent="0.25">
      <c r="B16" s="10">
        <v>7</v>
      </c>
      <c r="C16" s="18">
        <f t="shared" si="0"/>
        <v>0</v>
      </c>
      <c r="D16" s="19">
        <f>'1-12 ACUMULADO'!C15</f>
        <v>0</v>
      </c>
      <c r="E16" s="10" t="str">
        <f>'1-12 ACUMULADO'!B15</f>
        <v>Receita - Demais</v>
      </c>
    </row>
    <row r="17" spans="2:12" x14ac:dyDescent="0.25">
      <c r="B17" s="10">
        <v>8</v>
      </c>
      <c r="C17" s="18">
        <f t="shared" si="0"/>
        <v>4.0743093621009918E-2</v>
      </c>
      <c r="D17" s="19">
        <f>'1-12 ACUMULADO'!C16</f>
        <v>537948.31000000006</v>
      </c>
      <c r="E17" s="10" t="str">
        <f>'1-12 ACUMULADO'!B16</f>
        <v>Receita - Financeiras</v>
      </c>
    </row>
    <row r="18" spans="2:12" x14ac:dyDescent="0.25">
      <c r="C18" s="14"/>
      <c r="D18" s="13"/>
    </row>
    <row r="19" spans="2:12" x14ac:dyDescent="0.25">
      <c r="C19" s="14"/>
      <c r="D19" s="13"/>
    </row>
    <row r="20" spans="2:12" x14ac:dyDescent="0.25">
      <c r="C20" s="14"/>
      <c r="D20" s="13"/>
    </row>
    <row r="21" spans="2:12" x14ac:dyDescent="0.25">
      <c r="C21" s="14"/>
      <c r="D21" s="13"/>
    </row>
    <row r="22" spans="2:12" x14ac:dyDescent="0.25">
      <c r="C22" s="14"/>
      <c r="D22" s="13"/>
    </row>
    <row r="23" spans="2:12" x14ac:dyDescent="0.25">
      <c r="C23" s="14"/>
      <c r="D23" s="13"/>
    </row>
    <row r="24" spans="2:12" x14ac:dyDescent="0.25">
      <c r="C24" s="14"/>
      <c r="D24" s="13"/>
    </row>
    <row r="26" spans="2:12" x14ac:dyDescent="0.25">
      <c r="F26" s="15"/>
      <c r="G26" s="15"/>
      <c r="H26" s="15"/>
      <c r="I26" s="15"/>
      <c r="J26" s="15"/>
      <c r="K26" s="15"/>
      <c r="L26" s="15"/>
    </row>
    <row r="27" spans="2:12" x14ac:dyDescent="0.25">
      <c r="B27" s="8" t="s">
        <v>35</v>
      </c>
      <c r="C27" s="20">
        <f>SUM(C28:C38)</f>
        <v>1.0000000000000004</v>
      </c>
      <c r="D27" s="17">
        <f>SUM(D28:D38)</f>
        <v>14756578.449999996</v>
      </c>
      <c r="E27" s="8" t="str">
        <f>'1-12 ACUMULADO'!B21</f>
        <v>2 - Despesas - Aplicações de Recursos</v>
      </c>
      <c r="F27" s="48" t="s">
        <v>39</v>
      </c>
      <c r="G27" s="48"/>
      <c r="H27" s="48"/>
      <c r="I27" s="48"/>
      <c r="J27" s="48"/>
      <c r="K27" s="48"/>
      <c r="L27" s="48"/>
    </row>
    <row r="28" spans="2:12" x14ac:dyDescent="0.25">
      <c r="B28" s="10">
        <v>1</v>
      </c>
      <c r="C28" s="18">
        <f t="shared" ref="C28:C38" si="1">D28/$D$27</f>
        <v>0.43063199247248274</v>
      </c>
      <c r="D28" s="19">
        <f>'1-12 ACUMULADO'!C22</f>
        <v>6354654.7799999993</v>
      </c>
      <c r="E28" s="10" t="str">
        <f>'1-12 ACUMULADO'!B22</f>
        <v>Despesas RH - CLT (Salários - Encargos Sociais - Benefícios)</v>
      </c>
    </row>
    <row r="29" spans="2:12" x14ac:dyDescent="0.25">
      <c r="B29" s="10">
        <v>2</v>
      </c>
      <c r="C29" s="18">
        <f t="shared" si="1"/>
        <v>1.489357582075539E-2</v>
      </c>
      <c r="D29" s="19">
        <f>'1-12 ACUMULADO'!C23</f>
        <v>219778.21999999997</v>
      </c>
      <c r="E29" s="10" t="str">
        <f>'1-12 ACUMULADO'!B23</f>
        <v>Despesas RH - Estágio (Bolsa - Benefícios)</v>
      </c>
    </row>
    <row r="30" spans="2:12" x14ac:dyDescent="0.25">
      <c r="B30" s="10">
        <v>3</v>
      </c>
      <c r="C30" s="18">
        <f t="shared" si="1"/>
        <v>0.31736507455764595</v>
      </c>
      <c r="D30" s="19">
        <f>'1-12 ACUMULADO'!C24</f>
        <v>4683222.62</v>
      </c>
      <c r="E30" s="10" t="str">
        <f>'1-12 ACUMULADO'!B24</f>
        <v>Despesas - Administrativas e Institucionais</v>
      </c>
    </row>
    <row r="31" spans="2:12" x14ac:dyDescent="0.25">
      <c r="B31" s="10">
        <v>4</v>
      </c>
      <c r="C31" s="18">
        <f t="shared" si="1"/>
        <v>6.1112260749035655E-2</v>
      </c>
      <c r="D31" s="19">
        <f>'1-12 ACUMULADO'!C25</f>
        <v>901807.87000000011</v>
      </c>
      <c r="E31" s="10" t="str">
        <f>'1-12 ACUMULADO'!B25</f>
        <v>Despesas Programas - Edificações</v>
      </c>
    </row>
    <row r="32" spans="2:12" x14ac:dyDescent="0.25">
      <c r="B32" s="10">
        <v>5</v>
      </c>
      <c r="C32" s="18">
        <f t="shared" si="1"/>
        <v>3.4577636118622072E-3</v>
      </c>
      <c r="D32" s="19">
        <f>'1-12 ACUMULADO'!C26</f>
        <v>51024.759999999995</v>
      </c>
      <c r="E32" s="10" t="str">
        <f>'1-12 ACUMULADO'!B26</f>
        <v>Despesas Programas - Acervos</v>
      </c>
    </row>
    <row r="33" spans="2:5" x14ac:dyDescent="0.25">
      <c r="B33" s="10">
        <v>6</v>
      </c>
      <c r="C33" s="18">
        <f t="shared" si="1"/>
        <v>0.1319049010307671</v>
      </c>
      <c r="D33" s="19">
        <f>'1-12 ACUMULADO'!C27</f>
        <v>1946465.02</v>
      </c>
      <c r="E33" s="10" t="str">
        <f>'1-12 ACUMULADO'!B27</f>
        <v>Despesas Programas - Exposições e Programações Culturais</v>
      </c>
    </row>
    <row r="34" spans="2:5" x14ac:dyDescent="0.25">
      <c r="B34" s="10">
        <v>7</v>
      </c>
      <c r="C34" s="18">
        <f t="shared" si="1"/>
        <v>7.4922354375448075E-3</v>
      </c>
      <c r="D34" s="19">
        <f>'1-12 ACUMULADO'!C28</f>
        <v>110559.76</v>
      </c>
      <c r="E34" s="10" t="str">
        <f>'1-12 ACUMULADO'!B28</f>
        <v>Despesas Programas - Educativos</v>
      </c>
    </row>
    <row r="35" spans="2:5" x14ac:dyDescent="0.25">
      <c r="B35" s="10">
        <v>8</v>
      </c>
      <c r="C35" s="18">
        <f t="shared" si="1"/>
        <v>1.6751850765242946E-5</v>
      </c>
      <c r="D35" s="19">
        <f>'1-12 ACUMULADO'!C29</f>
        <v>247.2</v>
      </c>
      <c r="E35" s="10" t="str">
        <f>'1-12 ACUMULADO'!B29</f>
        <v>Despesas Programas - Conexões Museus - SP</v>
      </c>
    </row>
    <row r="36" spans="2:5" x14ac:dyDescent="0.25">
      <c r="B36" s="10">
        <v>9</v>
      </c>
      <c r="C36" s="18">
        <f t="shared" si="1"/>
        <v>1.250068100983125E-2</v>
      </c>
      <c r="D36" s="19">
        <f>'1-12 ACUMULADO'!C30</f>
        <v>184467.28</v>
      </c>
      <c r="E36" s="10" t="str">
        <f>'1-12 ACUMULADO'!B30</f>
        <v>Despesas Programas - Gestão Museológica</v>
      </c>
    </row>
    <row r="37" spans="2:5" x14ac:dyDescent="0.25">
      <c r="B37" s="10">
        <v>10</v>
      </c>
      <c r="C37" s="18">
        <f t="shared" si="1"/>
        <v>1.2569021377716462E-2</v>
      </c>
      <c r="D37" s="19">
        <f>'1-12 ACUMULADO'!C31</f>
        <v>185475.75</v>
      </c>
      <c r="E37" s="10" t="str">
        <f>'1-12 ACUMULADO'!B31</f>
        <v>Despesas Programas - Comunicação</v>
      </c>
    </row>
    <row r="38" spans="2:5" x14ac:dyDescent="0.25">
      <c r="B38" s="10">
        <v>11</v>
      </c>
      <c r="C38" s="18">
        <f t="shared" si="1"/>
        <v>8.0557420815934502E-3</v>
      </c>
      <c r="D38" s="19">
        <f>'1-12 ACUMULADO'!C37</f>
        <v>118875.19</v>
      </c>
      <c r="E38" s="10" t="str">
        <f>'1-12 ACUMULADO'!B37</f>
        <v>Aquisições de Bens Duráveis (Imobilizado)</v>
      </c>
    </row>
    <row r="43" spans="2:5" ht="18" x14ac:dyDescent="0.4">
      <c r="D43" s="25">
        <f>D9-D27</f>
        <v>-1553155.1899999939</v>
      </c>
      <c r="E43" s="23" t="str">
        <f>IF(D43&gt;0,"Variação Financeira Positiva","Variação Financeira Negativa")</f>
        <v>Variação Financeira Negativa</v>
      </c>
    </row>
  </sheetData>
  <mergeCells count="5">
    <mergeCell ref="F8:L8"/>
    <mergeCell ref="F27:L27"/>
    <mergeCell ref="D4:I4"/>
    <mergeCell ref="D5:I5"/>
    <mergeCell ref="D6:I6"/>
  </mergeCells>
  <pageMargins left="0.19685039370078741" right="0.23622047244094491" top="0.27559055118110237" bottom="0.23622047244094491" header="0.19685039370078741" footer="0.15748031496062992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59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4579.26</v>
      </c>
    </row>
    <row r="11" spans="2:4" x14ac:dyDescent="0.25">
      <c r="B11" s="26" t="str">
        <f>'1-12 ACUMULADO'!$B$11</f>
        <v>Receita - Bilheteria</v>
      </c>
      <c r="C11" s="27">
        <v>20491.009999999998</v>
      </c>
    </row>
    <row r="12" spans="2:4" x14ac:dyDescent="0.25">
      <c r="B12" s="26" t="str">
        <f>'1-12 ACUMULADO'!$B$12</f>
        <v>Receita - Comércio (Loja)</v>
      </c>
      <c r="C12" s="27">
        <v>12050.26</v>
      </c>
    </row>
    <row r="13" spans="2:4" x14ac:dyDescent="0.25">
      <c r="B13" s="26" t="str">
        <f>'1-12 ACUMULADO'!$B$13</f>
        <v>Receita - Parceiros</v>
      </c>
      <c r="C13" s="27">
        <v>761.67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98013.18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1694782.38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982942.61</v>
      </c>
    </row>
    <row r="23" spans="2:3" x14ac:dyDescent="0.25">
      <c r="B23" s="26" t="str">
        <f>'1-12 ACUMULADO'!$B$23</f>
        <v>Despesas RH - Estágio (Bolsa - Benefícios)</v>
      </c>
      <c r="C23" s="27">
        <v>36819.14</v>
      </c>
    </row>
    <row r="24" spans="2:3" x14ac:dyDescent="0.25">
      <c r="B24" s="26" t="str">
        <f>'1-12 ACUMULADO'!$B$24</f>
        <v>Despesas - Administrativas e Institucionais</v>
      </c>
      <c r="C24" s="27">
        <v>667040.09</v>
      </c>
    </row>
    <row r="25" spans="2:3" x14ac:dyDescent="0.25">
      <c r="B25" s="26" t="str">
        <f>'1-12 ACUMULADO'!$B$25</f>
        <v>Despesas Programas - Edificações</v>
      </c>
      <c r="C25" s="27">
        <v>64259.24</v>
      </c>
    </row>
    <row r="26" spans="2:3" x14ac:dyDescent="0.25">
      <c r="B26" s="26" t="str">
        <f>'1-12 ACUMULADO'!$B$26</f>
        <v>Despesas Programas - Acervos</v>
      </c>
      <c r="C26" s="27">
        <v>2768.4</v>
      </c>
    </row>
    <row r="27" spans="2:3" x14ac:dyDescent="0.25">
      <c r="B27" s="26" t="str">
        <f>'1-12 ACUMULADO'!$B$27</f>
        <v>Despesas Programas - Exposições e Programações Culturais</v>
      </c>
      <c r="C27" s="27">
        <v>67648.460000000006</v>
      </c>
    </row>
    <row r="28" spans="2:3" x14ac:dyDescent="0.25">
      <c r="B28" s="26" t="str">
        <f>'1-12 ACUMULADO'!$B$28</f>
        <v>Despesas Programas - Educativos</v>
      </c>
      <c r="C28" s="27">
        <v>25882.71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38994.449999999997</v>
      </c>
    </row>
    <row r="31" spans="2:3" x14ac:dyDescent="0.25">
      <c r="B31" s="26" t="str">
        <f>'1-12 ACUMULADO'!$B$31</f>
        <v>Despesas Programas - Comunicação</v>
      </c>
      <c r="C31" s="27">
        <v>25197.64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1911552.7399999995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12946.5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12946.5</v>
      </c>
    </row>
    <row r="40" spans="2:3" x14ac:dyDescent="0.25">
      <c r="B40" s="26"/>
      <c r="C40" s="27"/>
    </row>
    <row r="41" spans="2:3" s="24" customFormat="1" x14ac:dyDescent="0.25">
      <c r="B41" s="23" t="s">
        <v>32</v>
      </c>
      <c r="C41" s="21">
        <f>C18-(C33+C39)</f>
        <v>-229716.85999999964</v>
      </c>
    </row>
    <row r="42" spans="2:3" s="40" customFormat="1" x14ac:dyDescent="0.25">
      <c r="B42" s="39"/>
      <c r="C42" s="2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v>8533979.4700000007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1694782.38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1924499.2399999995</v>
      </c>
    </row>
    <row r="48" spans="2:3" s="31" customFormat="1" x14ac:dyDescent="0.25">
      <c r="B48" s="29" t="s">
        <v>7</v>
      </c>
      <c r="C48" s="30">
        <f>C45+C46-C47</f>
        <v>8304262.6100000022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12872.24</v>
      </c>
    </row>
    <row r="52" spans="2:3" x14ac:dyDescent="0.25">
      <c r="B52" s="26" t="str">
        <f>'1-12 ACUMULADO'!$B$52</f>
        <v>Bancos Contas Correntes</v>
      </c>
      <c r="C52" s="27">
        <v>60719.37</v>
      </c>
    </row>
    <row r="53" spans="2:3" x14ac:dyDescent="0.25">
      <c r="B53" s="26" t="str">
        <f>'1-12 ACUMULADO'!$B$53</f>
        <v>Bancos Contas Aplicações</v>
      </c>
      <c r="C53" s="27">
        <v>8208540</v>
      </c>
    </row>
    <row r="54" spans="2:3" x14ac:dyDescent="0.25">
      <c r="B54" s="26" t="s">
        <v>47</v>
      </c>
      <c r="C54" s="27">
        <v>22131</v>
      </c>
    </row>
    <row r="55" spans="2:3" s="31" customFormat="1" x14ac:dyDescent="0.25">
      <c r="B55" s="29" t="s">
        <v>11</v>
      </c>
      <c r="C55" s="30">
        <f>SUM(C51:C54)</f>
        <v>8304262.6100000003</v>
      </c>
    </row>
    <row r="56" spans="2:3" x14ac:dyDescent="0.25">
      <c r="B56" s="26"/>
      <c r="C56" s="27"/>
    </row>
    <row r="57" spans="2:3" s="24" customFormat="1" x14ac:dyDescent="0.25">
      <c r="B57" s="23" t="s">
        <v>12</v>
      </c>
      <c r="C57" s="21">
        <f>C48-C45</f>
        <v>-229716.85999999847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4:D4"/>
    <mergeCell ref="B5:D5"/>
    <mergeCell ref="B3:D3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58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4501</v>
      </c>
    </row>
    <row r="11" spans="2:4" x14ac:dyDescent="0.25">
      <c r="B11" s="26" t="str">
        <f>'1-12 ACUMULADO'!$B$11</f>
        <v>Receita - Bilheteria</v>
      </c>
      <c r="C11" s="27">
        <v>16677.25</v>
      </c>
    </row>
    <row r="12" spans="2:4" x14ac:dyDescent="0.25">
      <c r="B12" s="26" t="str">
        <f>'1-12 ACUMULADO'!$B$12</f>
        <v>Receita - Comércio (Loja)</v>
      </c>
      <c r="C12" s="27">
        <v>11078.02</v>
      </c>
    </row>
    <row r="13" spans="2:4" x14ac:dyDescent="0.25">
      <c r="B13" s="26" t="str">
        <f>'1-12 ACUMULADO'!$B$13</f>
        <v>Receita - Parceiros</v>
      </c>
      <c r="C13" s="27">
        <v>1276.3399999999999</v>
      </c>
    </row>
    <row r="14" spans="2:4" x14ac:dyDescent="0.25">
      <c r="B14" s="26" t="str">
        <f>'1-12 ACUMULADO'!$B$14</f>
        <v>Receita - Doações</v>
      </c>
      <c r="C14" s="27">
        <v>50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74951.95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1667421.56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820452.91</v>
      </c>
    </row>
    <row r="23" spans="2:3" x14ac:dyDescent="0.25">
      <c r="B23" s="26" t="str">
        <f>'1-12 ACUMULADO'!$B$23</f>
        <v>Despesas RH - Estágio (Bolsa - Benefícios)</v>
      </c>
      <c r="C23" s="27">
        <v>30530.880000000001</v>
      </c>
    </row>
    <row r="24" spans="2:3" x14ac:dyDescent="0.25">
      <c r="B24" s="26" t="str">
        <f>'1-12 ACUMULADO'!$B$24</f>
        <v>Despesas - Administrativas e Institucionais</v>
      </c>
      <c r="C24" s="27">
        <v>466032.85</v>
      </c>
    </row>
    <row r="25" spans="2:3" x14ac:dyDescent="0.25">
      <c r="B25" s="26" t="str">
        <f>'1-12 ACUMULADO'!$B$25</f>
        <v>Despesas Programas - Edificações</v>
      </c>
      <c r="C25" s="27">
        <v>59385.85</v>
      </c>
    </row>
    <row r="26" spans="2:3" x14ac:dyDescent="0.25">
      <c r="B26" s="26" t="str">
        <f>'1-12 ACUMULADO'!$B$26</f>
        <v>Despesas Programas - Acervos</v>
      </c>
      <c r="C26" s="27">
        <v>571.1</v>
      </c>
    </row>
    <row r="27" spans="2:3" x14ac:dyDescent="0.25">
      <c r="B27" s="26" t="str">
        <f>'1-12 ACUMULADO'!$B$27</f>
        <v>Despesas Programas - Exposições e Programações Culturais</v>
      </c>
      <c r="C27" s="27">
        <v>44820.38</v>
      </c>
    </row>
    <row r="28" spans="2:3" x14ac:dyDescent="0.25">
      <c r="B28" s="26" t="str">
        <f>'1-12 ACUMULADO'!$B$28</f>
        <v>Despesas Programas - Educativos</v>
      </c>
      <c r="C28" s="27">
        <v>19394.22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65011.51</v>
      </c>
    </row>
    <row r="31" spans="2:3" x14ac:dyDescent="0.25">
      <c r="B31" s="26" t="str">
        <f>'1-12 ACUMULADO'!$B$31</f>
        <v>Despesas Programas - Comunicação</v>
      </c>
      <c r="C31" s="27">
        <v>29652.78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1535852.4800000002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49883.45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49883.45</v>
      </c>
    </row>
    <row r="40" spans="2:3" x14ac:dyDescent="0.25">
      <c r="B40" s="26"/>
      <c r="C40" s="27"/>
    </row>
    <row r="41" spans="2:3" s="31" customFormat="1" x14ac:dyDescent="0.25">
      <c r="B41" s="41" t="s">
        <v>32</v>
      </c>
      <c r="C41" s="42">
        <f>C18-(C33+C39)</f>
        <v>81685.629999999888</v>
      </c>
    </row>
    <row r="42" spans="2:3" x14ac:dyDescent="0.25">
      <c r="B42" s="43"/>
      <c r="C42" s="44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'1 JAN'!C48</f>
        <v>8304262.6100000022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1667421.56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1585735.9300000002</v>
      </c>
    </row>
    <row r="48" spans="2:3" s="31" customFormat="1" x14ac:dyDescent="0.25">
      <c r="B48" s="29" t="s">
        <v>7</v>
      </c>
      <c r="C48" s="30">
        <f>C45+C46-C47</f>
        <v>8385948.2400000021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f>6598.62</f>
        <v>6598.62</v>
      </c>
    </row>
    <row r="52" spans="2:3" x14ac:dyDescent="0.25">
      <c r="B52" s="26" t="str">
        <f>'1-12 ACUMULADO'!$B$52</f>
        <v>Bancos Contas Correntes</v>
      </c>
      <c r="C52" s="27">
        <v>17132.11</v>
      </c>
    </row>
    <row r="53" spans="2:3" x14ac:dyDescent="0.25">
      <c r="B53" s="26" t="str">
        <f>'1-12 ACUMULADO'!$B$53</f>
        <v>Bancos Contas Aplicações</v>
      </c>
      <c r="C53" s="27">
        <v>8334148.5099999998</v>
      </c>
    </row>
    <row r="54" spans="2:3" x14ac:dyDescent="0.25">
      <c r="B54" s="26" t="s">
        <v>47</v>
      </c>
      <c r="C54" s="27">
        <v>28069</v>
      </c>
    </row>
    <row r="55" spans="2:3" s="31" customFormat="1" x14ac:dyDescent="0.25">
      <c r="B55" s="29" t="s">
        <v>11</v>
      </c>
      <c r="C55" s="30">
        <f>SUM(C51:C54)</f>
        <v>8385948.2400000002</v>
      </c>
    </row>
    <row r="56" spans="2:3" x14ac:dyDescent="0.25">
      <c r="B56" s="26"/>
      <c r="C56" s="27"/>
    </row>
    <row r="57" spans="2:3" s="31" customFormat="1" x14ac:dyDescent="0.25">
      <c r="B57" s="41" t="s">
        <v>12</v>
      </c>
      <c r="C57" s="42">
        <f>C48-C45</f>
        <v>81685.629999999888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57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1500</v>
      </c>
    </row>
    <row r="11" spans="2:4" x14ac:dyDescent="0.25">
      <c r="B11" s="26" t="str">
        <f>'1-12 ACUMULADO'!$B$11</f>
        <v>Receita - Bilheteria</v>
      </c>
      <c r="C11" s="27">
        <v>18640.64</v>
      </c>
    </row>
    <row r="12" spans="2:4" x14ac:dyDescent="0.25">
      <c r="B12" s="26" t="str">
        <f>'1-12 ACUMULADO'!$B$12</f>
        <v>Receita - Comércio (Loja)</v>
      </c>
      <c r="C12" s="27">
        <v>7137</v>
      </c>
    </row>
    <row r="13" spans="2:4" x14ac:dyDescent="0.25">
      <c r="B13" s="26" t="str">
        <f>'1-12 ACUMULADO'!$B$13</f>
        <v>Receita - Parceiros</v>
      </c>
      <c r="C13" s="27">
        <v>541.66</v>
      </c>
    </row>
    <row r="14" spans="2:4" x14ac:dyDescent="0.25">
      <c r="B14" s="26" t="str">
        <f>'1-12 ACUMULADO'!$B$14</f>
        <v>Receita - Doações</v>
      </c>
      <c r="C14" s="27">
        <v>809.78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79462.69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1666978.7699999998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807806.52</v>
      </c>
    </row>
    <row r="23" spans="2:3" x14ac:dyDescent="0.25">
      <c r="B23" s="26" t="str">
        <f>'1-12 ACUMULADO'!$B$23</f>
        <v>Despesas RH - Estágio (Bolsa - Benefícios)</v>
      </c>
      <c r="C23" s="27">
        <v>30187.37</v>
      </c>
    </row>
    <row r="24" spans="2:3" x14ac:dyDescent="0.25">
      <c r="B24" s="26" t="str">
        <f>'1-12 ACUMULADO'!$B$24</f>
        <v>Despesas - Administrativas e Institucionais</v>
      </c>
      <c r="C24" s="27">
        <v>794103.91</v>
      </c>
    </row>
    <row r="25" spans="2:3" x14ac:dyDescent="0.25">
      <c r="B25" s="26" t="str">
        <f>'1-12 ACUMULADO'!$B$25</f>
        <v>Despesas Programas - Edificações</v>
      </c>
      <c r="C25" s="27">
        <v>91094.92</v>
      </c>
    </row>
    <row r="26" spans="2:3" x14ac:dyDescent="0.25">
      <c r="B26" s="26" t="str">
        <f>'1-12 ACUMULADO'!$B$26</f>
        <v>Despesas Programas - Acervos</v>
      </c>
      <c r="C26" s="27">
        <v>17155.5</v>
      </c>
    </row>
    <row r="27" spans="2:3" x14ac:dyDescent="0.25">
      <c r="B27" s="26" t="str">
        <f>'1-12 ACUMULADO'!$B$27</f>
        <v>Despesas Programas - Exposições e Programações Culturais</v>
      </c>
      <c r="C27" s="27">
        <v>293392.40999999997</v>
      </c>
    </row>
    <row r="28" spans="2:3" x14ac:dyDescent="0.25">
      <c r="B28" s="26" t="str">
        <f>'1-12 ACUMULADO'!$B$28</f>
        <v>Despesas Programas - Educativos</v>
      </c>
      <c r="C28" s="27">
        <v>8486.4500000000007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58413.61</v>
      </c>
    </row>
    <row r="31" spans="2:3" x14ac:dyDescent="0.25">
      <c r="B31" s="26" t="str">
        <f>'1-12 ACUMULADO'!$B$31</f>
        <v>Despesas Programas - Comunicação</v>
      </c>
      <c r="C31" s="27">
        <v>20574.419999999998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2121215.11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9123.19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9123.19</v>
      </c>
    </row>
    <row r="40" spans="2:3" x14ac:dyDescent="0.25">
      <c r="B40" s="26"/>
      <c r="C40" s="27"/>
    </row>
    <row r="41" spans="2:3" s="24" customFormat="1" x14ac:dyDescent="0.25">
      <c r="B41" s="23" t="s">
        <v>32</v>
      </c>
      <c r="C41" s="21">
        <f>C18-(C33+C39)</f>
        <v>-463359.53</v>
      </c>
    </row>
    <row r="42" spans="2:3" s="40" customFormat="1" x14ac:dyDescent="0.25">
      <c r="B42" s="39"/>
      <c r="C42" s="2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'2 FEV'!C48</f>
        <v>8385948.2400000021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1666978.7699999998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2130338.2999999998</v>
      </c>
    </row>
    <row r="48" spans="2:3" s="31" customFormat="1" x14ac:dyDescent="0.25">
      <c r="B48" s="29" t="s">
        <v>7</v>
      </c>
      <c r="C48" s="30">
        <f>C45+C46-C47</f>
        <v>7922588.7100000018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16743.990000000002</v>
      </c>
    </row>
    <row r="52" spans="2:3" x14ac:dyDescent="0.25">
      <c r="B52" s="26" t="str">
        <f>'1-12 ACUMULADO'!$B$52</f>
        <v>Bancos Contas Correntes</v>
      </c>
      <c r="C52" s="27">
        <v>67817.460000000006</v>
      </c>
    </row>
    <row r="53" spans="2:3" x14ac:dyDescent="0.25">
      <c r="B53" s="26" t="str">
        <f>'1-12 ACUMULADO'!$B$53</f>
        <v>Bancos Contas Aplicações</v>
      </c>
      <c r="C53" s="27">
        <v>7838027.2599999998</v>
      </c>
    </row>
    <row r="54" spans="2:3" x14ac:dyDescent="0.25">
      <c r="B54" s="26" t="s">
        <v>47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7922588.71</v>
      </c>
    </row>
    <row r="56" spans="2:3" x14ac:dyDescent="0.25">
      <c r="B56" s="26"/>
      <c r="C56" s="27"/>
    </row>
    <row r="57" spans="2:3" s="24" customFormat="1" x14ac:dyDescent="0.25">
      <c r="B57" s="23" t="s">
        <v>12</v>
      </c>
      <c r="C57" s="21">
        <f>C48-C45</f>
        <v>-463359.53000000026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56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16001</v>
      </c>
    </row>
    <row r="11" spans="2:4" x14ac:dyDescent="0.25">
      <c r="B11" s="26" t="str">
        <f>'1-12 ACUMULADO'!$B$11</f>
        <v>Receita - Bilheteria</v>
      </c>
      <c r="C11" s="27">
        <v>17454.32</v>
      </c>
    </row>
    <row r="12" spans="2:4" x14ac:dyDescent="0.25">
      <c r="B12" s="26" t="str">
        <f>'1-12 ACUMULADO'!$B$12</f>
        <v>Receita - Comércio (Loja)</v>
      </c>
      <c r="C12" s="27">
        <v>8452.48</v>
      </c>
    </row>
    <row r="13" spans="2:4" x14ac:dyDescent="0.25">
      <c r="B13" s="26" t="str">
        <f>'1-12 ACUMULADO'!$B$13</f>
        <v>Receita - Parceiros</v>
      </c>
      <c r="C13" s="27">
        <v>541.66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73108.88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1674445.3399999999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842532.04</v>
      </c>
    </row>
    <row r="23" spans="2:3" x14ac:dyDescent="0.25">
      <c r="B23" s="26" t="str">
        <f>'1-12 ACUMULADO'!$B$23</f>
        <v>Despesas RH - Estágio (Bolsa - Benefícios)</v>
      </c>
      <c r="C23" s="27">
        <v>29830.94</v>
      </c>
    </row>
    <row r="24" spans="2:3" x14ac:dyDescent="0.25">
      <c r="B24" s="26" t="str">
        <f>'1-12 ACUMULADO'!$B$24</f>
        <v>Despesas - Administrativas e Institucionais</v>
      </c>
      <c r="C24" s="27">
        <v>589666.27</v>
      </c>
    </row>
    <row r="25" spans="2:3" x14ac:dyDescent="0.25">
      <c r="B25" s="26" t="str">
        <f>'1-12 ACUMULADO'!$B$25</f>
        <v>Despesas Programas - Edificações</v>
      </c>
      <c r="C25" s="27">
        <v>89166.69</v>
      </c>
    </row>
    <row r="26" spans="2:3" x14ac:dyDescent="0.25">
      <c r="B26" s="26" t="str">
        <f>'1-12 ACUMULADO'!$B$26</f>
        <v>Despesas Programas - Acervos</v>
      </c>
      <c r="C26" s="27">
        <v>17724.57</v>
      </c>
    </row>
    <row r="27" spans="2:3" x14ac:dyDescent="0.25">
      <c r="B27" s="26" t="str">
        <f>'1-12 ACUMULADO'!$B$27</f>
        <v>Despesas Programas - Exposições e Programações Culturais</v>
      </c>
      <c r="C27" s="27">
        <v>260231.74</v>
      </c>
    </row>
    <row r="28" spans="2:3" x14ac:dyDescent="0.25">
      <c r="B28" s="26" t="str">
        <f>'1-12 ACUMULADO'!$B$28</f>
        <v>Despesas Programas - Educativos</v>
      </c>
      <c r="C28" s="27">
        <v>10400.67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7576.84</v>
      </c>
    </row>
    <row r="31" spans="2:3" x14ac:dyDescent="0.25">
      <c r="B31" s="26" t="str">
        <f>'1-12 ACUMULADO'!$B$31</f>
        <v>Despesas Programas - Comunicação</v>
      </c>
      <c r="C31" s="27">
        <v>27213.74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1874343.5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10926.7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10926.7</v>
      </c>
    </row>
    <row r="40" spans="2:3" x14ac:dyDescent="0.25">
      <c r="B40" s="26"/>
      <c r="C40" s="27"/>
    </row>
    <row r="41" spans="2:3" s="24" customFormat="1" x14ac:dyDescent="0.25">
      <c r="B41" s="23" t="s">
        <v>32</v>
      </c>
      <c r="C41" s="21">
        <f>C18-(C33+C39)</f>
        <v>-210824.8600000001</v>
      </c>
    </row>
    <row r="42" spans="2:3" s="40" customFormat="1" x14ac:dyDescent="0.25">
      <c r="B42" s="39"/>
      <c r="C42" s="2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'3 MAR'!C48</f>
        <v>7922588.7100000018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1674445.3399999999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1885270.2</v>
      </c>
    </row>
    <row r="48" spans="2:3" s="31" customFormat="1" x14ac:dyDescent="0.25">
      <c r="B48" s="29" t="s">
        <v>7</v>
      </c>
      <c r="C48" s="30">
        <f>C45+C46-C47</f>
        <v>7711763.8500000006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12796.08</v>
      </c>
    </row>
    <row r="52" spans="2:3" x14ac:dyDescent="0.25">
      <c r="B52" s="26" t="str">
        <f>'1-12 ACUMULADO'!$B$52</f>
        <v>Bancos Contas Correntes</v>
      </c>
      <c r="C52" s="27">
        <v>100607.08</v>
      </c>
    </row>
    <row r="53" spans="2:3" x14ac:dyDescent="0.25">
      <c r="B53" s="26" t="str">
        <f>'1-12 ACUMULADO'!$B$53</f>
        <v>Bancos Contas Aplicações</v>
      </c>
      <c r="C53" s="27">
        <v>7591341.6900000004</v>
      </c>
    </row>
    <row r="54" spans="2:3" x14ac:dyDescent="0.25">
      <c r="B54" s="26" t="s">
        <v>47</v>
      </c>
      <c r="C54" s="27">
        <v>7019</v>
      </c>
    </row>
    <row r="55" spans="2:3" s="31" customFormat="1" x14ac:dyDescent="0.25">
      <c r="B55" s="29" t="s">
        <v>11</v>
      </c>
      <c r="C55" s="30">
        <f>SUM(C51:C54)</f>
        <v>7711763.8500000006</v>
      </c>
    </row>
    <row r="56" spans="2:3" x14ac:dyDescent="0.25">
      <c r="B56" s="26"/>
      <c r="C56" s="27"/>
    </row>
    <row r="57" spans="2:3" s="24" customFormat="1" x14ac:dyDescent="0.25">
      <c r="B57" s="23" t="s">
        <v>12</v>
      </c>
      <c r="C57" s="21">
        <f>C48-C45</f>
        <v>-210824.86000000127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55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15002</v>
      </c>
    </row>
    <row r="11" spans="2:4" x14ac:dyDescent="0.25">
      <c r="B11" s="26" t="str">
        <f>'1-12 ACUMULADO'!$B$11</f>
        <v>Receita - Bilheteria</v>
      </c>
      <c r="C11" s="27">
        <v>24069.8</v>
      </c>
    </row>
    <row r="12" spans="2:4" x14ac:dyDescent="0.25">
      <c r="B12" s="26" t="str">
        <f>'1-12 ACUMULADO'!$B$12</f>
        <v>Receita - Comércio (Loja)</v>
      </c>
      <c r="C12" s="27">
        <v>9880.0300000000007</v>
      </c>
    </row>
    <row r="13" spans="2:4" x14ac:dyDescent="0.25">
      <c r="B13" s="26" t="str">
        <f>'1-12 ACUMULADO'!$B$13</f>
        <v>Receita - Parceiros</v>
      </c>
      <c r="C13" s="27">
        <v>1041.6600000000001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74179.11</v>
      </c>
    </row>
    <row r="17" spans="2:3" x14ac:dyDescent="0.25">
      <c r="B17" s="26"/>
      <c r="C17" s="27">
        <v>0</v>
      </c>
    </row>
    <row r="18" spans="2:3" s="31" customFormat="1" x14ac:dyDescent="0.25">
      <c r="B18" s="29" t="s">
        <v>2</v>
      </c>
      <c r="C18" s="30">
        <f>SUM(C9:C17)</f>
        <v>1683059.6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840124.35</v>
      </c>
    </row>
    <row r="23" spans="2:3" x14ac:dyDescent="0.25">
      <c r="B23" s="26" t="str">
        <f>'1-12 ACUMULADO'!$B$23</f>
        <v>Despesas RH - Estágio (Bolsa - Benefícios)</v>
      </c>
      <c r="C23" s="27">
        <v>27949.11</v>
      </c>
    </row>
    <row r="24" spans="2:3" x14ac:dyDescent="0.25">
      <c r="B24" s="26" t="str">
        <f>'1-12 ACUMULADO'!$B$24</f>
        <v>Despesas - Administrativas e Institucionais</v>
      </c>
      <c r="C24" s="27">
        <v>880313.5</v>
      </c>
    </row>
    <row r="25" spans="2:3" x14ac:dyDescent="0.25">
      <c r="B25" s="26" t="str">
        <f>'1-12 ACUMULADO'!$B$25</f>
        <v>Despesas Programas - Edificações</v>
      </c>
      <c r="C25" s="27">
        <v>179616.5</v>
      </c>
    </row>
    <row r="26" spans="2:3" x14ac:dyDescent="0.25">
      <c r="B26" s="26" t="str">
        <f>'1-12 ACUMULADO'!$B$26</f>
        <v>Despesas Programas - Acervos</v>
      </c>
      <c r="C26" s="27">
        <v>7583.38</v>
      </c>
    </row>
    <row r="27" spans="2:3" x14ac:dyDescent="0.25">
      <c r="B27" s="26" t="str">
        <f>'1-12 ACUMULADO'!$B$27</f>
        <v>Despesas Programas - Exposições e Programações Culturais</v>
      </c>
      <c r="C27" s="27">
        <v>793599.36</v>
      </c>
    </row>
    <row r="28" spans="2:3" x14ac:dyDescent="0.25">
      <c r="B28" s="26" t="str">
        <f>'1-12 ACUMULADO'!$B$28</f>
        <v>Despesas Programas - Educativos</v>
      </c>
      <c r="C28" s="27">
        <v>21910.35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5316.03</v>
      </c>
    </row>
    <row r="31" spans="2:3" x14ac:dyDescent="0.25">
      <c r="B31" s="26" t="str">
        <f>'1-12 ACUMULADO'!$B$31</f>
        <v>Despesas Programas - Comunicação</v>
      </c>
      <c r="C31" s="27">
        <v>26381.51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2782794.0899999994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2913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2913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21">
        <f>C18-(C33+C39)</f>
        <v>-1102647.4899999993</v>
      </c>
    </row>
    <row r="42" spans="2:3" x14ac:dyDescent="0.25">
      <c r="B42" s="26"/>
      <c r="C42" s="3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'4 ABR'!C48</f>
        <v>7711763.8500000006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1683059.6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2785707.0899999994</v>
      </c>
    </row>
    <row r="48" spans="2:3" s="31" customFormat="1" x14ac:dyDescent="0.25">
      <c r="B48" s="29" t="s">
        <v>7</v>
      </c>
      <c r="C48" s="30">
        <f>C45+C46-C47</f>
        <v>6609116.3600000013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14494.35</v>
      </c>
    </row>
    <row r="52" spans="2:3" x14ac:dyDescent="0.25">
      <c r="B52" s="26" t="str">
        <f>'1-12 ACUMULADO'!$B$52</f>
        <v>Bancos Contas Correntes</v>
      </c>
      <c r="C52" s="27">
        <v>131030.82</v>
      </c>
    </row>
    <row r="53" spans="2:3" x14ac:dyDescent="0.25">
      <c r="B53" s="26" t="str">
        <f>'1-12 ACUMULADO'!$B$53</f>
        <v>Bancos Contas Aplicações</v>
      </c>
      <c r="C53" s="27">
        <v>6451338.1900000004</v>
      </c>
    </row>
    <row r="54" spans="2:3" x14ac:dyDescent="0.25">
      <c r="B54" s="26" t="s">
        <v>47</v>
      </c>
      <c r="C54" s="27">
        <v>12253</v>
      </c>
    </row>
    <row r="55" spans="2:3" s="31" customFormat="1" x14ac:dyDescent="0.25">
      <c r="B55" s="29" t="s">
        <v>11</v>
      </c>
      <c r="C55" s="30">
        <f>SUM(C51:C54)</f>
        <v>6609116.3600000003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21">
        <f>C48-C45</f>
        <v>-1102647.4899999993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54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16854.3</v>
      </c>
    </row>
    <row r="11" spans="2:4" x14ac:dyDescent="0.25">
      <c r="B11" s="26" t="str">
        <f>'1-12 ACUMULADO'!$B$11</f>
        <v>Receita - Bilheteria</v>
      </c>
      <c r="C11" s="27">
        <v>164754.31</v>
      </c>
    </row>
    <row r="12" spans="2:4" x14ac:dyDescent="0.25">
      <c r="B12" s="26" t="str">
        <f>'1-12 ACUMULADO'!$B$12</f>
        <v>Receita - Comércio (Loja)</v>
      </c>
      <c r="C12" s="27">
        <v>20412.099999999999</v>
      </c>
    </row>
    <row r="13" spans="2:4" x14ac:dyDescent="0.25">
      <c r="B13" s="26" t="str">
        <f>'1-12 ACUMULADO'!$B$13</f>
        <v>Receita - Parceiros</v>
      </c>
      <c r="C13" s="27">
        <v>2450</v>
      </c>
    </row>
    <row r="14" spans="2:4" x14ac:dyDescent="0.25">
      <c r="B14" s="26" t="str">
        <f>'1-12 ACUMULADO'!$B$14</f>
        <v>Receita - Doações</v>
      </c>
      <c r="C14" s="27">
        <v>171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63434.32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1826963.0300000003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1135485.6299999999</v>
      </c>
    </row>
    <row r="23" spans="2:3" x14ac:dyDescent="0.25">
      <c r="B23" s="26" t="str">
        <f>'1-12 ACUMULADO'!$B$23</f>
        <v>Despesas RH - Estágio (Bolsa - Benefícios)</v>
      </c>
      <c r="C23" s="27">
        <v>34949.919999999998</v>
      </c>
    </row>
    <row r="24" spans="2:3" x14ac:dyDescent="0.25">
      <c r="B24" s="26" t="str">
        <f>'1-12 ACUMULADO'!$B$24</f>
        <v>Despesas - Administrativas e Institucionais</v>
      </c>
      <c r="C24" s="27">
        <v>676492.34</v>
      </c>
    </row>
    <row r="25" spans="2:3" x14ac:dyDescent="0.25">
      <c r="B25" s="26" t="str">
        <f>'1-12 ACUMULADO'!$B$25</f>
        <v>Despesas Programas - Edificações</v>
      </c>
      <c r="C25" s="27">
        <v>133928.48000000001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281914.02</v>
      </c>
    </row>
    <row r="28" spans="2:3" x14ac:dyDescent="0.25">
      <c r="B28" s="26" t="str">
        <f>'1-12 ACUMULADO'!$B$28</f>
        <v>Despesas Programas - Educativos</v>
      </c>
      <c r="C28" s="27">
        <v>8852.49</v>
      </c>
    </row>
    <row r="29" spans="2:3" x14ac:dyDescent="0.25">
      <c r="B29" s="26" t="str">
        <f>'1-12 ACUMULADO'!$B$29</f>
        <v>Despesas Programas - Conexões Museus - SP</v>
      </c>
      <c r="C29" s="27">
        <v>247.2</v>
      </c>
    </row>
    <row r="30" spans="2:3" x14ac:dyDescent="0.25">
      <c r="B30" s="26" t="str">
        <f>'1-12 ACUMULADO'!$B$30</f>
        <v>Despesas Programas - Gestão Museológica</v>
      </c>
      <c r="C30" s="27">
        <v>4978.49</v>
      </c>
    </row>
    <row r="31" spans="2:3" x14ac:dyDescent="0.25">
      <c r="B31" s="26" t="str">
        <f>'1-12 ACUMULADO'!$B$31</f>
        <v>Despesas Programas - Comunicação</v>
      </c>
      <c r="C31" s="27">
        <v>23084.21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2299932.7800000003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22178.880000000001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22178.880000000001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21">
        <f>C18-(C33+C39)</f>
        <v>-495148.62999999989</v>
      </c>
    </row>
    <row r="42" spans="2:3" x14ac:dyDescent="0.25">
      <c r="B42" s="26"/>
      <c r="C42" s="3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'5 MAI'!C48</f>
        <v>6609116.3600000013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1826963.0300000003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2322111.66</v>
      </c>
    </row>
    <row r="48" spans="2:3" s="31" customFormat="1" x14ac:dyDescent="0.25">
      <c r="B48" s="29" t="s">
        <v>7</v>
      </c>
      <c r="C48" s="30">
        <f>C45+C46-C47</f>
        <v>6113967.7300000004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17770.080000000002</v>
      </c>
    </row>
    <row r="52" spans="2:3" x14ac:dyDescent="0.25">
      <c r="B52" s="26" t="str">
        <f>'1-12 ACUMULADO'!$B$52</f>
        <v>Bancos Contas Correntes</v>
      </c>
      <c r="C52" s="27">
        <v>44209.91</v>
      </c>
    </row>
    <row r="53" spans="2:3" x14ac:dyDescent="0.25">
      <c r="B53" s="26" t="str">
        <f>'1-12 ACUMULADO'!$B$53</f>
        <v>Bancos Contas Aplicações</v>
      </c>
      <c r="C53" s="27">
        <v>6039734.7400000002</v>
      </c>
    </row>
    <row r="54" spans="2:3" x14ac:dyDescent="0.25">
      <c r="B54" s="26" t="s">
        <v>47</v>
      </c>
      <c r="C54" s="27">
        <v>12253</v>
      </c>
    </row>
    <row r="55" spans="2:3" s="31" customFormat="1" x14ac:dyDescent="0.25">
      <c r="B55" s="29" t="s">
        <v>11</v>
      </c>
      <c r="C55" s="30">
        <f>SUM(C51:C54)</f>
        <v>6113967.7300000004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21">
        <f>C48-C45</f>
        <v>-495148.63000000082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D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53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2847307.83</v>
      </c>
    </row>
    <row r="10" spans="2:4" x14ac:dyDescent="0.25">
      <c r="B10" s="26" t="str">
        <f>'1-12 ACUMULADO'!$B$10</f>
        <v>Receita - Cessão Onerosa de Espaço</v>
      </c>
      <c r="C10" s="27">
        <v>13317.24</v>
      </c>
    </row>
    <row r="11" spans="2:4" x14ac:dyDescent="0.25">
      <c r="B11" s="26" t="str">
        <f>'1-12 ACUMULADO'!$B$11</f>
        <v>Receita - Bilheteria</v>
      </c>
      <c r="C11" s="27">
        <v>32365.46</v>
      </c>
    </row>
    <row r="12" spans="2:4" x14ac:dyDescent="0.25">
      <c r="B12" s="26" t="str">
        <f>'1-12 ACUMULADO'!$B$12</f>
        <v>Receita - Comércio (Loja)</v>
      </c>
      <c r="C12" s="27">
        <v>20026.36</v>
      </c>
    </row>
    <row r="13" spans="2:4" x14ac:dyDescent="0.25">
      <c r="B13" s="26" t="str">
        <f>'1-12 ACUMULADO'!$B$13</f>
        <v>Receita - Parceiros</v>
      </c>
      <c r="C13" s="27">
        <v>1700.01</v>
      </c>
    </row>
    <row r="14" spans="2:4" x14ac:dyDescent="0.25">
      <c r="B14" s="26" t="str">
        <f>'1-12 ACUMULADO'!$B$14</f>
        <v>Receita - Doações</v>
      </c>
      <c r="C14" s="27">
        <v>257.5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74798.179999999993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2989772.58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925310.72</v>
      </c>
    </row>
    <row r="23" spans="2:3" x14ac:dyDescent="0.25">
      <c r="B23" s="26" t="str">
        <f>'1-12 ACUMULADO'!$B$23</f>
        <v>Despesas RH - Estágio (Bolsa - Benefícios)</v>
      </c>
      <c r="C23" s="27">
        <v>29510.86</v>
      </c>
    </row>
    <row r="24" spans="2:3" x14ac:dyDescent="0.25">
      <c r="B24" s="26" t="str">
        <f>'1-12 ACUMULADO'!$B$24</f>
        <v>Despesas - Administrativas e Institucionais</v>
      </c>
      <c r="C24" s="27">
        <v>609573.66</v>
      </c>
    </row>
    <row r="25" spans="2:3" x14ac:dyDescent="0.25">
      <c r="B25" s="26" t="str">
        <f>'1-12 ACUMULADO'!$B$25</f>
        <v>Despesas Programas - Edificações</v>
      </c>
      <c r="C25" s="27">
        <v>284356.19</v>
      </c>
    </row>
    <row r="26" spans="2:3" x14ac:dyDescent="0.25">
      <c r="B26" s="26" t="str">
        <f>'1-12 ACUMULADO'!$B$26</f>
        <v>Despesas Programas - Acervos</v>
      </c>
      <c r="C26" s="27">
        <v>5221.8100000000004</v>
      </c>
    </row>
    <row r="27" spans="2:3" x14ac:dyDescent="0.25">
      <c r="B27" s="26" t="str">
        <f>'1-12 ACUMULADO'!$B$27</f>
        <v>Despesas Programas - Exposições e Programações Culturais</v>
      </c>
      <c r="C27" s="27">
        <v>204858.65</v>
      </c>
    </row>
    <row r="28" spans="2:3" x14ac:dyDescent="0.25">
      <c r="B28" s="26" t="str">
        <f>'1-12 ACUMULADO'!$B$28</f>
        <v>Despesas Programas - Educativos</v>
      </c>
      <c r="C28" s="27">
        <v>15632.87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4176.3500000000004</v>
      </c>
    </row>
    <row r="31" spans="2:3" x14ac:dyDescent="0.25">
      <c r="B31" s="26" t="str">
        <f>'1-12 ACUMULADO'!$B$31</f>
        <v>Despesas Programas - Comunicação</v>
      </c>
      <c r="C31" s="27">
        <v>33371.449999999997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2112012.56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10903.47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10903.47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42">
        <f>C18-(C33+C39)</f>
        <v>866856.54999999981</v>
      </c>
    </row>
    <row r="42" spans="2:3" x14ac:dyDescent="0.25">
      <c r="B42" s="26"/>
      <c r="C42" s="44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'6 JUN'!C48</f>
        <v>6113967.7300000004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2989772.58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2122916.0300000003</v>
      </c>
    </row>
    <row r="48" spans="2:3" s="31" customFormat="1" x14ac:dyDescent="0.25">
      <c r="B48" s="29" t="s">
        <v>7</v>
      </c>
      <c r="C48" s="30">
        <f>C45+C46-C47</f>
        <v>6980824.2800000003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15162.1</v>
      </c>
    </row>
    <row r="52" spans="2:3" x14ac:dyDescent="0.25">
      <c r="B52" s="26" t="str">
        <f>'1-12 ACUMULADO'!$B$52</f>
        <v>Bancos Contas Correntes</v>
      </c>
      <c r="C52" s="27">
        <v>65985.83</v>
      </c>
    </row>
    <row r="53" spans="2:3" x14ac:dyDescent="0.25">
      <c r="B53" s="26" t="str">
        <f>'1-12 ACUMULADO'!$B$53</f>
        <v>Bancos Contas Aplicações</v>
      </c>
      <c r="C53" s="27">
        <v>6880991.3499999996</v>
      </c>
    </row>
    <row r="54" spans="2:3" x14ac:dyDescent="0.25">
      <c r="B54" s="26" t="s">
        <v>47</v>
      </c>
      <c r="C54" s="27">
        <v>18685</v>
      </c>
    </row>
    <row r="55" spans="2:3" s="31" customFormat="1" x14ac:dyDescent="0.25">
      <c r="B55" s="29" t="s">
        <v>11</v>
      </c>
      <c r="C55" s="30">
        <f>SUM(C51:C54)</f>
        <v>6980824.2799999993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42">
        <f>C48-C45</f>
        <v>866856.54999999981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1-12 ACUMULADO</vt:lpstr>
      <vt:lpstr>1-12 GRÁFICOS</vt:lpstr>
      <vt:lpstr>1 JAN</vt:lpstr>
      <vt:lpstr>2 FEV</vt:lpstr>
      <vt:lpstr>3 MAR</vt:lpstr>
      <vt:lpstr>4 ABR</vt:lpstr>
      <vt:lpstr>5 MAI</vt:lpstr>
      <vt:lpstr>6 JUN</vt:lpstr>
      <vt:lpstr>7 JUL</vt:lpstr>
      <vt:lpstr>8 AGO</vt:lpstr>
      <vt:lpstr>9 SET</vt:lpstr>
      <vt:lpstr>10 OUT</vt:lpstr>
      <vt:lpstr>11 NOV</vt:lpstr>
      <vt:lpstr>12 DEZ</vt:lpstr>
      <vt:lpstr>'1 JAN'!Area_de_impressao</vt:lpstr>
      <vt:lpstr>'10 OUT'!Area_de_impressao</vt:lpstr>
      <vt:lpstr>'11 NOV'!Area_de_impressao</vt:lpstr>
      <vt:lpstr>'1-12 ACUMULADO'!Area_de_impressao</vt:lpstr>
      <vt:lpstr>'1-12 GRÁFICOS'!Area_de_impressao</vt:lpstr>
      <vt:lpstr>'12 DEZ'!Area_de_impressao</vt:lpstr>
      <vt:lpstr>'2 FEV'!Area_de_impressao</vt:lpstr>
      <vt:lpstr>'3 MAR'!Area_de_impressao</vt:lpstr>
      <vt:lpstr>'4 ABR'!Area_de_impressao</vt:lpstr>
      <vt:lpstr>'5 MAI'!Area_de_impressao</vt:lpstr>
      <vt:lpstr>'6 JUN'!Area_de_impressao</vt:lpstr>
      <vt:lpstr>'7 JUL'!Area_de_impressao</vt:lpstr>
      <vt:lpstr>'8 AGO'!Area_de_impressao</vt:lpstr>
      <vt:lpstr>'9 SET'!Area_de_impressao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 Adami Janoni</dc:creator>
  <cp:lastModifiedBy>Reginaldo Adami Janoni</cp:lastModifiedBy>
  <cp:lastPrinted>2026-08-19T18:03:13Z</cp:lastPrinted>
  <dcterms:created xsi:type="dcterms:W3CDTF">2025-02-18T00:26:03Z</dcterms:created>
  <dcterms:modified xsi:type="dcterms:W3CDTF">2026-08-19T20:13:12Z</dcterms:modified>
</cp:coreProperties>
</file>