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UNDELAY\Financeiro\CONTROLES FINANCEIROS E CONTÁBEIS 2022\16. PORTAL TRANSPARÊNCIA (SITE)\2 RECURSOS DISPONÍVEIS\"/>
    </mc:Choice>
  </mc:AlternateContent>
  <bookViews>
    <workbookView xWindow="0" yWindow="0" windowWidth="20490" windowHeight="7755"/>
  </bookViews>
  <sheets>
    <sheet name="RECURSOS CG 04.2021" sheetId="41" r:id="rId1"/>
    <sheet name=" GRÁFICO CG 04.2021" sheetId="40" r:id="rId2"/>
  </sheets>
  <definedNames>
    <definedName name="_bdf337">#REF!</definedName>
    <definedName name="_xlnm.Print_Area" localSheetId="1">' GRÁFICO CG 04.2021'!$A$1:$M$61</definedName>
    <definedName name="_xlnm.Print_Area" localSheetId="0">'RECURSOS CG 04.2021'!$A$1:$T$51</definedName>
  </definedNames>
  <calcPr calcId="152511"/>
</workbook>
</file>

<file path=xl/calcChain.xml><?xml version="1.0" encoding="utf-8"?>
<calcChain xmlns="http://schemas.openxmlformats.org/spreadsheetml/2006/main">
  <c r="I42" i="40" l="1"/>
  <c r="I41" i="40"/>
  <c r="I40" i="40"/>
  <c r="I39" i="40"/>
  <c r="I38" i="40"/>
  <c r="I37" i="40"/>
  <c r="I13" i="40"/>
  <c r="I12" i="40"/>
  <c r="M49" i="41"/>
  <c r="M48" i="41"/>
  <c r="M47" i="41"/>
  <c r="M50" i="41"/>
  <c r="L49" i="41" l="1"/>
  <c r="L48" i="41"/>
  <c r="L47" i="41"/>
  <c r="L50" i="41" s="1"/>
  <c r="J49" i="41" l="1"/>
  <c r="J48" i="41"/>
  <c r="J47" i="41"/>
  <c r="J50" i="41" s="1"/>
  <c r="B10" i="40" l="1"/>
  <c r="B35" i="40" s="1"/>
  <c r="B7" i="40"/>
  <c r="B41" i="41"/>
  <c r="B40" i="41"/>
  <c r="B39" i="41"/>
  <c r="B38" i="41"/>
  <c r="B37" i="41"/>
  <c r="B36" i="41"/>
  <c r="P15" i="41"/>
  <c r="T43" i="41"/>
  <c r="S43" i="41"/>
  <c r="R43" i="41"/>
  <c r="P43" i="41"/>
  <c r="O43" i="41"/>
  <c r="N43" i="41"/>
  <c r="M43" i="41"/>
  <c r="L43" i="41"/>
  <c r="K43" i="41"/>
  <c r="J43" i="41"/>
  <c r="I43" i="41"/>
  <c r="Q43" i="41"/>
  <c r="T34" i="41"/>
  <c r="S34" i="41"/>
  <c r="R34" i="41"/>
  <c r="P34" i="41"/>
  <c r="O34" i="41"/>
  <c r="O11" i="41" s="1"/>
  <c r="N34" i="41"/>
  <c r="M34" i="41"/>
  <c r="M11" i="41" s="1"/>
  <c r="L34" i="41"/>
  <c r="L11" i="41" s="1"/>
  <c r="K34" i="41"/>
  <c r="J34" i="41"/>
  <c r="I34" i="41"/>
  <c r="Q13" i="41"/>
  <c r="Q34" i="41"/>
  <c r="T26" i="41"/>
  <c r="T35" i="41"/>
  <c r="T44" i="41"/>
  <c r="S26" i="41"/>
  <c r="S35" i="41"/>
  <c r="S44" i="41"/>
  <c r="R26" i="41"/>
  <c r="R35" i="41"/>
  <c r="R44" i="41"/>
  <c r="Q26" i="41"/>
  <c r="Q35" i="41"/>
  <c r="Q44" i="41"/>
  <c r="P26" i="41"/>
  <c r="P35" i="41"/>
  <c r="P44" i="41"/>
  <c r="O26" i="41"/>
  <c r="O35" i="41"/>
  <c r="O44" i="41"/>
  <c r="N26" i="41"/>
  <c r="N35" i="41"/>
  <c r="N44" i="41"/>
  <c r="M26" i="41"/>
  <c r="M35" i="41"/>
  <c r="M44" i="41"/>
  <c r="L26" i="41"/>
  <c r="L35" i="41"/>
  <c r="L44" i="41"/>
  <c r="K26" i="41"/>
  <c r="K35" i="41"/>
  <c r="K44" i="41"/>
  <c r="J26" i="41"/>
  <c r="J35" i="41"/>
  <c r="J44" i="41"/>
  <c r="I26" i="41"/>
  <c r="I35" i="41"/>
  <c r="I44" i="41"/>
  <c r="T25" i="41"/>
  <c r="S25" i="41"/>
  <c r="R25" i="41"/>
  <c r="P25" i="41"/>
  <c r="O25" i="41"/>
  <c r="N25" i="41"/>
  <c r="M25" i="41"/>
  <c r="L25" i="41"/>
  <c r="K25" i="41"/>
  <c r="J25" i="41"/>
  <c r="I25" i="41"/>
  <c r="Q25" i="41"/>
  <c r="T15" i="41"/>
  <c r="S15" i="41"/>
  <c r="R15" i="41"/>
  <c r="Q15" i="41"/>
  <c r="O15" i="41"/>
  <c r="N15" i="41"/>
  <c r="M15" i="41"/>
  <c r="L15" i="41"/>
  <c r="K15" i="41"/>
  <c r="J15" i="41"/>
  <c r="I15" i="41"/>
  <c r="T13" i="41"/>
  <c r="S13" i="41"/>
  <c r="R13" i="41"/>
  <c r="P13" i="41"/>
  <c r="O13" i="41"/>
  <c r="N13" i="41"/>
  <c r="M13" i="41"/>
  <c r="L13" i="41"/>
  <c r="K13" i="41"/>
  <c r="J13" i="41"/>
  <c r="I13" i="41"/>
  <c r="P11" i="41"/>
  <c r="N11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Q11" i="41"/>
  <c r="Q17" i="41"/>
  <c r="N17" i="41"/>
  <c r="P17" i="41"/>
  <c r="I43" i="40"/>
  <c r="L37" i="40" s="1"/>
  <c r="M17" i="41" l="1"/>
  <c r="L17" i="41"/>
  <c r="K47" i="41"/>
  <c r="K11" i="41"/>
  <c r="K17" i="41" s="1"/>
  <c r="J11" i="41"/>
  <c r="J17" i="41" s="1"/>
  <c r="I11" i="41"/>
  <c r="I17" i="41" s="1"/>
  <c r="I48" i="41" s="1"/>
  <c r="I47" i="41"/>
  <c r="O17" i="41"/>
  <c r="T11" i="41"/>
  <c r="L40" i="40"/>
  <c r="S11" i="41"/>
  <c r="L38" i="40"/>
  <c r="L41" i="40"/>
  <c r="L39" i="40"/>
  <c r="L42" i="40"/>
  <c r="R11" i="41"/>
  <c r="K49" i="41" l="1"/>
  <c r="K48" i="41"/>
  <c r="K50" i="41" s="1"/>
  <c r="I49" i="41"/>
  <c r="I50" i="41" s="1"/>
  <c r="R17" i="41"/>
  <c r="S17" i="41"/>
  <c r="T17" i="41"/>
  <c r="L43" i="40"/>
  <c r="I15" i="40" l="1"/>
  <c r="L13" i="40" l="1"/>
  <c r="L12" i="40"/>
  <c r="L15" i="40" l="1"/>
</calcChain>
</file>

<file path=xl/sharedStrings.xml><?xml version="1.0" encoding="utf-8"?>
<sst xmlns="http://schemas.openxmlformats.org/spreadsheetml/2006/main" count="55" uniqueCount="54">
  <si>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</si>
  <si>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</si>
  <si>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</si>
  <si>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</si>
  <si>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</si>
  <si>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</si>
  <si>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</si>
  <si>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</si>
  <si>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</si>
  <si>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</si>
  <si>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</si>
  <si>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</si>
  <si>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</si>
  <si>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Numerários em Trânsito</t>
  </si>
  <si>
    <t>% de Recursos Disponíveis (Exceto os Fundos)</t>
  </si>
  <si>
    <t>% Fundo de Reserva</t>
  </si>
  <si>
    <t>% Fundo de Contingência</t>
  </si>
  <si>
    <t>Recursos Disponíveis (Contas Livre Movimentação e Numerários em Trânsito)</t>
  </si>
  <si>
    <t>Total de Recursos</t>
  </si>
  <si>
    <t>Recursos Disponíveis (Contas Fundos de Reserva e de Contingência)</t>
  </si>
  <si>
    <t>Recursos Disponíveis ( - ) Fundos de Reserva e Contingência ( 1 )</t>
  </si>
  <si>
    <t>Recursos Mantidos Fundos de Reversa e Contingência ( 2 )</t>
  </si>
  <si>
    <t>Numerários em Trânsito ( 3 )</t>
  </si>
  <si>
    <t>Total de Recursos ( 1 + 2 + 3 )</t>
  </si>
  <si>
    <t>Recursos em Caixa</t>
  </si>
  <si>
    <t>Total dos Recursos em Caixa</t>
  </si>
  <si>
    <t>Recursos em Conta Corrente</t>
  </si>
  <si>
    <t>Total dos Recursos em Conta Corrente</t>
  </si>
  <si>
    <t>Recursos em Conta Aplicação</t>
  </si>
  <si>
    <t>Total dos Recursos em Conta Aplicação</t>
  </si>
  <si>
    <t>Recursos em Trânsito</t>
  </si>
  <si>
    <t>* Numerários em Trânsito: representam valores que estão em poder da empresa de transporte de valores e que serão depositados em conta corrente bancária da Organização Social.</t>
  </si>
  <si>
    <t>Associação Cultural de Apoio ao Museu Casa de Portinari - Organização Social de Cultura</t>
  </si>
  <si>
    <t>Demonstrativo dos Saldos de Recursos Disponíveis vinculados ao Contrato de Gestão n.º 04/2021</t>
  </si>
  <si>
    <t>Caixa Sede (OS)</t>
  </si>
  <si>
    <t>Caixa Loja (MCP)</t>
  </si>
  <si>
    <t>Caixa PP/Sócios (MCP)</t>
  </si>
  <si>
    <t>Caixa Bilheteria (MFL)</t>
  </si>
  <si>
    <t>BB / 351-4 / 40.807-7 (Diária)</t>
  </si>
  <si>
    <t>BB / 351-4 / 40.808-5 (Captação)</t>
  </si>
  <si>
    <t>BB / 351-4 / 40.809-3 (Fundo de Contingência)</t>
  </si>
  <si>
    <t>BB / 351-4 / 40.810-7 (Fundo de Reserva)</t>
  </si>
  <si>
    <t>BB / 351-4 / 40.811-5 (Loja)</t>
  </si>
  <si>
    <t>CEF / 2105-9 / 003.1346-4 (Bilheteria)</t>
  </si>
  <si>
    <t>Contrato de Gestão n.º 04/2021</t>
  </si>
  <si>
    <t>Gráfico de Recursos Disponíveis por natureza de Contas</t>
  </si>
  <si>
    <t>Recursos mantidos em Caixas</t>
  </si>
  <si>
    <t>Recursos mantidos em Contas Correntes - Livre movimentação</t>
  </si>
  <si>
    <t>Recursos mantidos em Contas Aplicações - Livre movimentação</t>
  </si>
  <si>
    <t>Recursos mantidos em Contas Aplicações - Fundos Reserva e Contingência</t>
  </si>
  <si>
    <t>Recursos mantidos em Contas Correntes - Fundos Reserva e Contingência</t>
  </si>
  <si>
    <t>Recursos mantidos em Poder da empresa de Transporte de Valores</t>
  </si>
  <si>
    <t>Gráfico de Recursos Disponíveis Segregados por Tipo de Contas</t>
  </si>
  <si>
    <t>Data Base: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</si>
</sst>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 val="double"/>
      <sz val="11"/>
      <color rgb="FFFF0000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u val="double"/>
      <sz val="12"/>
      <color rgb="FFFF0000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double"/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0" fontId="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74">
    <xf numFmtId="0" fontId="0" fillId="0" borderId="0" xfId="0"/>
    <xf numFmtId="0" fontId="10" fillId="0" borderId="0" xfId="0" applyFont="1" applyAlignment="1" applyProtection="1">
      <alignment horizontal="center"/>
    </xf>
    <xf numFmtId="22" fontId="10" fillId="0" borderId="0" xfId="0" applyNumberFormat="1" applyFont="1" applyAlignment="1" applyProtection="1">
      <alignment horizontal="center"/>
    </xf>
    <xf numFmtId="164" fontId="7" fillId="0" borderId="0" xfId="1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14" fillId="0" borderId="0" xfId="0" applyFont="1" applyAlignment="1" applyProtection="1"/>
    <xf numFmtId="164" fontId="17" fillId="0" borderId="1" xfId="1" applyFont="1" applyFill="1" applyBorder="1" applyProtection="1"/>
    <xf numFmtId="164" fontId="18" fillId="0" borderId="1" xfId="1" applyFont="1" applyFill="1" applyBorder="1" applyProtection="1"/>
    <xf numFmtId="164" fontId="19" fillId="0" borderId="1" xfId="1" applyFont="1" applyFill="1" applyBorder="1" applyProtection="1"/>
    <xf numFmtId="10" fontId="7" fillId="0" borderId="0" xfId="5" applyNumberFormat="1" applyFont="1" applyAlignment="1" applyProtection="1">
      <alignment horizontal="center"/>
    </xf>
    <xf numFmtId="10" fontId="19" fillId="0" borderId="1" xfId="5" applyNumberFormat="1" applyFont="1" applyBorder="1" applyAlignment="1" applyProtection="1">
      <alignment horizontal="center"/>
    </xf>
    <xf numFmtId="10" fontId="18" fillId="0" borderId="1" xfId="5" applyNumberFormat="1" applyFont="1" applyBorder="1" applyAlignment="1" applyProtection="1">
      <alignment horizontal="center"/>
    </xf>
    <xf numFmtId="10" fontId="17" fillId="0" borderId="1" xfId="5" applyNumberFormat="1" applyFont="1" applyBorder="1" applyAlignment="1" applyProtection="1">
      <alignment horizontal="center"/>
    </xf>
    <xf numFmtId="164" fontId="7" fillId="0" borderId="0" xfId="2" applyFont="1" applyProtection="1"/>
    <xf numFmtId="164" fontId="9" fillId="0" borderId="1" xfId="2" applyFont="1" applyBorder="1" applyAlignment="1" applyProtection="1">
      <alignment horizontal="center"/>
    </xf>
    <xf numFmtId="164" fontId="17" fillId="2" borderId="1" xfId="2" applyFont="1" applyFill="1" applyBorder="1" applyProtection="1"/>
    <xf numFmtId="164" fontId="18" fillId="2" borderId="1" xfId="2" applyFont="1" applyFill="1" applyBorder="1" applyProtection="1"/>
    <xf numFmtId="164" fontId="20" fillId="2" borderId="1" xfId="2" applyFont="1" applyFill="1" applyBorder="1" applyProtection="1"/>
    <xf numFmtId="164" fontId="19" fillId="2" borderId="1" xfId="2" applyFont="1" applyFill="1" applyBorder="1" applyProtection="1"/>
    <xf numFmtId="164" fontId="14" fillId="0" borderId="1" xfId="2" applyFont="1" applyBorder="1" applyAlignment="1" applyProtection="1">
      <alignment horizontal="center"/>
    </xf>
    <xf numFmtId="164" fontId="20" fillId="0" borderId="1" xfId="2" applyFont="1" applyFill="1" applyBorder="1" applyProtection="1"/>
    <xf numFmtId="164" fontId="9" fillId="3" borderId="1" xfId="2" applyFont="1" applyFill="1" applyBorder="1" applyProtection="1"/>
    <xf numFmtId="164" fontId="19" fillId="3" borderId="1" xfId="2" applyFont="1" applyFill="1" applyBorder="1" applyProtection="1"/>
    <xf numFmtId="164" fontId="19" fillId="0" borderId="1" xfId="2" applyFont="1" applyBorder="1" applyAlignment="1" applyProtection="1">
      <alignment horizontal="center"/>
    </xf>
    <xf numFmtId="164" fontId="8" fillId="0" borderId="1" xfId="2" applyFont="1" applyFill="1" applyBorder="1" applyProtection="1"/>
    <xf numFmtId="10" fontId="21" fillId="0" borderId="0" xfId="6" applyNumberFormat="1" applyFont="1" applyProtection="1"/>
    <xf numFmtId="10" fontId="22" fillId="0" borderId="0" xfId="6" applyNumberFormat="1" applyFont="1" applyProtection="1"/>
    <xf numFmtId="0" fontId="6" fillId="0" borderId="0" xfId="0" applyFont="1" applyFill="1" applyBorder="1" applyProtection="1"/>
    <xf numFmtId="0" fontId="23" fillId="0" borderId="0" xfId="0" applyFont="1" applyAlignment="1" applyProtection="1"/>
    <xf numFmtId="10" fontId="11" fillId="0" borderId="1" xfId="5" applyNumberFormat="1" applyFont="1" applyBorder="1" applyProtection="1"/>
    <xf numFmtId="10" fontId="14" fillId="0" borderId="2" xfId="5" applyNumberFormat="1" applyFont="1" applyBorder="1" applyProtection="1"/>
    <xf numFmtId="10" fontId="11" fillId="0" borderId="3" xfId="5" applyNumberFormat="1" applyFont="1" applyBorder="1" applyProtection="1"/>
    <xf numFmtId="0" fontId="14" fillId="0" borderId="1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10" fontId="12" fillId="0" borderId="1" xfId="5" applyNumberFormat="1" applyFont="1" applyBorder="1" applyProtection="1"/>
    <xf numFmtId="1" fontId="14" fillId="0" borderId="1" xfId="0" applyNumberFormat="1" applyFont="1" applyBorder="1" applyAlignment="1" applyProtection="1">
      <alignment horizontal="center"/>
    </xf>
    <xf numFmtId="0" fontId="24" fillId="2" borderId="1" xfId="0" applyFont="1" applyFill="1" applyBorder="1" applyAlignment="1" applyProtection="1">
      <alignment horizontal="left"/>
    </xf>
    <xf numFmtId="0" fontId="16" fillId="2" borderId="1" xfId="0" applyFont="1" applyFill="1" applyBorder="1" applyAlignment="1" applyProtection="1">
      <alignment horizontal="left"/>
    </xf>
    <xf numFmtId="0" fontId="15" fillId="2" borderId="1" xfId="0" applyFont="1" applyFill="1" applyBorder="1" applyAlignment="1" applyProtection="1">
      <alignment horizontal="left"/>
    </xf>
    <xf numFmtId="1" fontId="11" fillId="0" borderId="1" xfId="0" applyNumberFormat="1" applyFont="1" applyFill="1" applyBorder="1" applyAlignment="1" applyProtection="1">
      <alignment horizontal="left"/>
    </xf>
    <xf numFmtId="1" fontId="13" fillId="0" borderId="1" xfId="0" applyNumberFormat="1" applyFont="1" applyBorder="1" applyAlignment="1" applyProtection="1">
      <alignment horizontal="left"/>
    </xf>
    <xf numFmtId="1" fontId="14" fillId="3" borderId="1" xfId="0" applyNumberFormat="1" applyFont="1" applyFill="1" applyBorder="1" applyAlignment="1" applyProtection="1">
      <alignment horizontal="left"/>
    </xf>
    <xf numFmtId="1" fontId="11" fillId="0" borderId="4" xfId="0" applyNumberFormat="1" applyFont="1" applyBorder="1" applyAlignment="1" applyProtection="1">
      <alignment horizontal="left"/>
    </xf>
    <xf numFmtId="1" fontId="11" fillId="0" borderId="5" xfId="0" applyNumberFormat="1" applyFont="1" applyBorder="1" applyAlignment="1" applyProtection="1">
      <alignment horizontal="left"/>
    </xf>
    <xf numFmtId="1" fontId="11" fillId="0" borderId="6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right"/>
    </xf>
    <xf numFmtId="0" fontId="26" fillId="0" borderId="0" xfId="0" applyFont="1" applyBorder="1" applyAlignment="1" applyProtection="1">
      <alignment horizontal="right"/>
    </xf>
    <xf numFmtId="0" fontId="27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1" fontId="11" fillId="0" borderId="1" xfId="0" applyNumberFormat="1" applyFont="1" applyBorder="1" applyAlignment="1" applyProtection="1">
      <alignment horizontal="left"/>
    </xf>
    <xf numFmtId="43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" fontId="12" fillId="0" borderId="1" xfId="0" applyNumberFormat="1" applyFont="1" applyBorder="1" applyAlignment="1" applyProtection="1">
      <alignment horizontal="left"/>
    </xf>
    <xf numFmtId="43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" fontId="23" fillId="0" borderId="0" xfId="0" applyNumberFormat="1" applyFont="1" applyAlignment="1" applyProtection="1">
      <alignment horizontal="center"/>
    </xf>
    <xf numFmtId="0" fontId="17" fillId="0" borderId="1" xfId="0" applyFont="1" applyFill="1" applyBorder="1" applyAlignment="1" applyProtection="1">
      <alignment horizontal="left"/>
    </xf>
    <xf numFmtId="0" fontId="18" fillId="0" borderId="1" xfId="0" applyFont="1" applyFill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</xf>
    <xf numFmtId="0" fontId="26" fillId="0" borderId="7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164" fontId="11" fillId="0" borderId="1" xfId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/>
    </xf>
    <xf numFmtId="164" fontId="11" fillId="0" borderId="3" xfId="1" applyFont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left"/>
    </xf>
    <xf numFmtId="164" fontId="14" fillId="3" borderId="2" xfId="1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left"/>
    </xf>
    <xf numFmtId="164" fontId="12" fillId="0" borderId="1" xfId="1" applyFont="1" applyBorder="1" applyAlignment="1" applyProtection="1">
      <alignment horizontal="center"/>
    </xf>
  </cellXfs>
  <cellStyles count="12">
    <cellStyle name="Moeda" xfId="1" builtinId="4"/>
    <cellStyle name="Moeda 2" xfId="2"/>
    <cellStyle name="Normal" xfId="0" builtinId="0"/>
    <cellStyle name="Normal 2" xfId="3"/>
    <cellStyle name="Normal 2 2" xfId="4"/>
    <cellStyle name="Porcentagem" xfId="5" builtinId="5"/>
    <cellStyle name="Porcentagem 2" xfId="6"/>
    <cellStyle name="Separador de milhares 2" xfId="7"/>
    <cellStyle name="Separador de milhares 2 2" xfId="8"/>
    <cellStyle name="Separador de milhares 3" xfId="9"/>
    <cellStyle name="Vírgula 2" xfId="10"/>
    <cellStyle name="Vírgula 3" xfId="1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bg1">
                  <a:lumMod val="65000"/>
                </a:schemeClr>
              </a:solidFill>
            </a:ln>
            <a:effectLst>
              <a:innerShdw blurRad="114300">
                <a:prstClr val="black"/>
              </a:innerShdw>
            </a:effectLst>
            <a:scene3d>
              <a:camera prst="orthographicFront"/>
              <a:lightRig rig="threePt" dir="t"/>
            </a:scene3d>
            <a:sp3d prstMaterial="metal">
              <a:bevelT w="88900" h="88900"/>
              <a:contourClr>
                <a:srgbClr val="000000"/>
              </a:contourClr>
            </a:sp3d>
          </c:spPr>
          <c:dPt>
            <c:idx val="0"/>
            <c:bubble3D val="0"/>
            <c:explosion val="1"/>
            <c:spPr>
              <a:solidFill>
                <a:schemeClr val="accent1"/>
              </a:solidFill>
              <a:ln w="25400">
                <a:solidFill>
                  <a:schemeClr val="bg1">
                    <a:lumMod val="65000"/>
                  </a:schemeClr>
                </a:solidFill>
              </a:ln>
              <a:effectLst>
                <a:innerShdw blurRad="114300">
                  <a:prstClr val="black"/>
                </a:innerShdw>
              </a:effectLst>
              <a:scene3d>
                <a:camera prst="orthographicFront"/>
                <a:lightRig rig="threePt" dir="t"/>
              </a:scene3d>
              <a:sp3d contourW="25400" prstMaterial="metal">
                <a:bevelT w="88900" h="88900"/>
                <a:contourClr>
                  <a:schemeClr val="bg1">
                    <a:lumMod val="6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bg1">
                    <a:lumMod val="65000"/>
                  </a:schemeClr>
                </a:solidFill>
              </a:ln>
              <a:effectLst>
                <a:innerShdw blurRad="114300">
                  <a:prstClr val="black"/>
                </a:innerShdw>
              </a:effectLst>
              <a:scene3d>
                <a:camera prst="orthographicFront"/>
                <a:lightRig rig="threePt" dir="t"/>
              </a:scene3d>
              <a:sp3d contourW="25400" prstMaterial="metal">
                <a:bevelT w="88900" h="88900"/>
                <a:contourClr>
                  <a:schemeClr val="bg1">
                    <a:lumMod val="65000"/>
                  </a:schemeClr>
                </a:contourClr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 GRÁFICO CG 04.2021'!$I$12:$I$13</c:f>
              <c:numCache>
                <c:formatCode>_("R$ "* #,##0.00_);_("R$ "* \(#,##0.00\);_("R$ "* "-"??_);_(@_)</c:formatCode>
                <c:ptCount val="2"/>
                <c:pt idx="0">
                  <c:v>11096646.970000001</c:v>
                </c:pt>
                <c:pt idx="1">
                  <c:v>2297269.92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  <a:bevelB/>
        </a:sp3d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 GRÁFICO CG 04.2021'!$L$37</c:f>
              <c:numCache>
                <c:formatCode>0.00%</c:formatCode>
                <c:ptCount val="1"/>
                <c:pt idx="0">
                  <c:v>1.2275281484145451E-3</c:v>
                </c:pt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 GRÁFICO CG 04.2021'!$L$38</c:f>
              <c:numCache>
                <c:formatCode>0.00%</c:formatCode>
                <c:ptCount val="1"/>
                <c:pt idx="0">
                  <c:v>7.4476869476827105E-4</c:v>
                </c:pt>
              </c:numCache>
            </c:numRef>
          </c:val>
        </c:ser>
        <c:ser>
          <c:idx val="2"/>
          <c:order val="2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 GRÁFICO CG 04.2021'!$L$39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305555555555618E-2"/>
                  <c:y val="-4.0342908367913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 GRÁFICO CG 04.2021'!$L$40</c:f>
              <c:numCache>
                <c:formatCode>0.00%</c:formatCode>
                <c:ptCount val="1"/>
                <c:pt idx="0">
                  <c:v>0.82651178747160348</c:v>
                </c:pt>
              </c:numCache>
            </c:numRef>
          </c:val>
        </c:ser>
        <c:ser>
          <c:idx val="4"/>
          <c:order val="4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6041666666666539E-2"/>
                  <c:y val="4.0342908367913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 GRÁFICO CG 04.2021'!$L$41</c:f>
              <c:numCache>
                <c:formatCode>0.00%</c:formatCode>
                <c:ptCount val="1"/>
                <c:pt idx="0">
                  <c:v>0.17151591568521374</c:v>
                </c:pt>
              </c:numCache>
            </c:numRef>
          </c:val>
        </c:ser>
        <c:ser>
          <c:idx val="5"/>
          <c:order val="5"/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 GRÁFICO CG 04.2021'!$L$42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2380864"/>
        <c:axId val="612381256"/>
        <c:axId val="0"/>
      </c:bar3DChart>
      <c:catAx>
        <c:axId val="612380864"/>
        <c:scaling>
          <c:orientation val="minMax"/>
        </c:scaling>
        <c:delete val="1"/>
        <c:axPos val="b"/>
        <c:majorTickMark val="out"/>
        <c:minorTickMark val="none"/>
        <c:tickLblPos val="nextTo"/>
        <c:crossAx val="612381256"/>
        <c:crosses val="autoZero"/>
        <c:auto val="1"/>
        <c:lblAlgn val="ctr"/>
        <c:lblOffset val="100"/>
        <c:noMultiLvlLbl val="0"/>
      </c:catAx>
      <c:valAx>
        <c:axId val="61238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70C0"/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2380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66675</xdr:rowOff>
    </xdr:from>
    <xdr:to>
      <xdr:col>8</xdr:col>
      <xdr:colOff>638175</xdr:colOff>
      <xdr:row>4</xdr:row>
      <xdr:rowOff>142875</xdr:rowOff>
    </xdr:to>
    <xdr:pic>
      <xdr:nvPicPr>
        <xdr:cNvPr id="213006" name="Imagem 1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6675"/>
          <a:ext cx="4124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15</xdr:row>
      <xdr:rowOff>95250</xdr:rowOff>
    </xdr:from>
    <xdr:to>
      <xdr:col>11</xdr:col>
      <xdr:colOff>561975</xdr:colOff>
      <xdr:row>32</xdr:row>
      <xdr:rowOff>76200</xdr:rowOff>
    </xdr:to>
    <xdr:graphicFrame macro="">
      <xdr:nvGraphicFramePr>
        <xdr:cNvPr id="17827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514350</xdr:colOff>
      <xdr:row>1</xdr:row>
      <xdr:rowOff>0</xdr:rowOff>
    </xdr:from>
    <xdr:to>
      <xdr:col>8</xdr:col>
      <xdr:colOff>504825</xdr:colOff>
      <xdr:row>5</xdr:row>
      <xdr:rowOff>76200</xdr:rowOff>
    </xdr:to>
    <xdr:pic>
      <xdr:nvPicPr>
        <xdr:cNvPr id="178275" name="Imagem 3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00025"/>
          <a:ext cx="4124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361950</xdr:colOff>
      <xdr:row>44</xdr:row>
      <xdr:rowOff>0</xdr:rowOff>
    </xdr:from>
    <xdr:to>
      <xdr:col>12</xdr:col>
      <xdr:colOff>0</xdr:colOff>
      <xdr:row>59</xdr:row>
      <xdr:rowOff>152400</xdr:rowOff>
    </xdr:to>
    <xdr:graphicFrame macro="">
      <xdr:nvGraphicFramePr>
        <xdr:cNvPr id="17827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V51"/>
  <sheetViews>
    <sheetView showGridLines="0" tabSelected="1" zoomScaleNormal="100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B8" sqref="B8:D8"/>
    </sheetView>
  </sheetViews>
  <sheetFormatPr defaultRowHeight="15.75" x14ac:dyDescent="0.25"/>
  <cols>
    <col min="1" max="1" width="0.5703125" style="4" customWidth="1"/>
    <col min="2" max="5" width="9.140625" style="4"/>
    <col min="6" max="6" width="14.42578125" style="4" customWidth="1"/>
    <col min="7" max="7" width="9.140625" style="4"/>
    <col min="8" max="8" width="11" style="4" customWidth="1"/>
    <col min="9" max="20" width="16.7109375" style="18" customWidth="1"/>
    <col min="21" max="16384" width="9.140625" style="4"/>
  </cols>
  <sheetData>
    <row r="6" spans="1:256" x14ac:dyDescent="0.25">
      <c r="B6" s="52" t="s">
        <v>32</v>
      </c>
      <c r="C6" s="52"/>
      <c r="D6" s="52"/>
      <c r="E6" s="52"/>
      <c r="F6" s="52"/>
      <c r="G6" s="52"/>
      <c r="H6" s="52"/>
      <c r="I6" s="52"/>
      <c r="J6" s="52"/>
    </row>
    <row r="7" spans="1:256" x14ac:dyDescent="0.25">
      <c r="B7" s="52" t="s">
        <v>33</v>
      </c>
      <c r="C7" s="52"/>
      <c r="D7" s="52"/>
      <c r="E7" s="52"/>
      <c r="F7" s="52"/>
      <c r="G7" s="52"/>
      <c r="H7" s="52"/>
      <c r="I7" s="52"/>
      <c r="J7" s="52"/>
    </row>
    <row r="8" spans="1:256" x14ac:dyDescent="0.25">
      <c r="B8" s="53" t="s">
        <v>53</v>
      </c>
      <c r="C8" s="53"/>
      <c r="D8" s="53"/>
      <c r="E8" s="33"/>
      <c r="F8" s="33"/>
      <c r="G8" s="33"/>
      <c r="H8" s="33"/>
      <c r="J8" s="1"/>
      <c r="K8" s="2"/>
    </row>
    <row r="10" spans="1:256" x14ac:dyDescent="0.25">
      <c r="B10" s="40"/>
      <c r="C10" s="40"/>
      <c r="D10" s="40"/>
      <c r="E10" s="40"/>
      <c r="F10" s="40"/>
      <c r="G10" s="40"/>
      <c r="H10" s="40"/>
      <c r="I10" s="19" t="str">
        <f>I19</f>
        <v>Janeiro</v>
      </c>
      <c r="J10" s="19" t="str">
        <f t="shared" ref="J10:T10" si="0">J19</f>
        <v>Fevereiro</v>
      </c>
      <c r="K10" s="19" t="str">
        <f t="shared" si="0"/>
        <v>Março</v>
      </c>
      <c r="L10" s="19" t="str">
        <f t="shared" si="0"/>
        <v>Abril</v>
      </c>
      <c r="M10" s="19" t="str">
        <f t="shared" si="0"/>
        <v>Maio</v>
      </c>
      <c r="N10" s="19" t="str">
        <f t="shared" si="0"/>
        <v>Junho</v>
      </c>
      <c r="O10" s="19" t="str">
        <f t="shared" si="0"/>
        <v>Julho</v>
      </c>
      <c r="P10" s="19" t="str">
        <f t="shared" si="0"/>
        <v>Agosto</v>
      </c>
      <c r="Q10" s="19" t="str">
        <f t="shared" si="0"/>
        <v>Setembro</v>
      </c>
      <c r="R10" s="19" t="str">
        <f t="shared" si="0"/>
        <v>Outubro</v>
      </c>
      <c r="S10" s="19" t="str">
        <f t="shared" si="0"/>
        <v>Novembro</v>
      </c>
      <c r="T10" s="19" t="str">
        <f t="shared" si="0"/>
        <v>Dezembro</v>
      </c>
    </row>
    <row r="11" spans="1:256" x14ac:dyDescent="0.25">
      <c r="A11" s="7"/>
      <c r="B11" s="41" t="s">
        <v>20</v>
      </c>
      <c r="C11" s="41"/>
      <c r="D11" s="41"/>
      <c r="E11" s="41"/>
      <c r="F11" s="41"/>
      <c r="G11" s="41"/>
      <c r="H11" s="41"/>
      <c r="I11" s="20">
        <f t="shared" ref="I11:N11" si="1">I25+I34-SUM(I29:I30)+I43-SUM(I38:I39)</f>
        <v>11629551.379999999</v>
      </c>
      <c r="J11" s="20">
        <f t="shared" si="1"/>
        <v>11926158.65</v>
      </c>
      <c r="K11" s="20">
        <f t="shared" si="1"/>
        <v>12005055.529999999</v>
      </c>
      <c r="L11" s="20">
        <f t="shared" si="1"/>
        <v>11516039.680000002</v>
      </c>
      <c r="M11" s="20">
        <f t="shared" si="1"/>
        <v>11096646.970000001</v>
      </c>
      <c r="N11" s="20">
        <f t="shared" si="1"/>
        <v>0</v>
      </c>
      <c r="O11" s="20">
        <f t="shared" ref="O11:T11" si="2">O25+O34-SUM(O29:O30)+O43-SUM(O38:O39)</f>
        <v>0</v>
      </c>
      <c r="P11" s="20">
        <f t="shared" si="2"/>
        <v>0</v>
      </c>
      <c r="Q11" s="20">
        <f t="shared" si="2"/>
        <v>0</v>
      </c>
      <c r="R11" s="20">
        <f t="shared" si="2"/>
        <v>0</v>
      </c>
      <c r="S11" s="20">
        <f t="shared" si="2"/>
        <v>0</v>
      </c>
      <c r="T11" s="20">
        <f t="shared" si="2"/>
        <v>0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3" spans="1:256" x14ac:dyDescent="0.25">
      <c r="A13" s="9"/>
      <c r="B13" s="42" t="s">
        <v>21</v>
      </c>
      <c r="C13" s="42"/>
      <c r="D13" s="42"/>
      <c r="E13" s="42"/>
      <c r="F13" s="42"/>
      <c r="G13" s="42"/>
      <c r="H13" s="42"/>
      <c r="I13" s="21">
        <f t="shared" ref="I13:N13" si="3">SUM(I29:I30)+SUM(I38:I39)</f>
        <v>1847014.12</v>
      </c>
      <c r="J13" s="21">
        <f t="shared" si="3"/>
        <v>1959881.08</v>
      </c>
      <c r="K13" s="21">
        <f t="shared" si="3"/>
        <v>2076654.77</v>
      </c>
      <c r="L13" s="21">
        <f t="shared" si="3"/>
        <v>2192014.4700000002</v>
      </c>
      <c r="M13" s="21">
        <f t="shared" si="3"/>
        <v>2297269.92</v>
      </c>
      <c r="N13" s="21">
        <f t="shared" si="3"/>
        <v>0</v>
      </c>
      <c r="O13" s="21">
        <f t="shared" ref="O13:T13" si="4">SUM(O29:O30)+SUM(O38:O39)</f>
        <v>0</v>
      </c>
      <c r="P13" s="21">
        <f t="shared" si="4"/>
        <v>0</v>
      </c>
      <c r="Q13" s="21">
        <f t="shared" si="4"/>
        <v>0</v>
      </c>
      <c r="R13" s="21">
        <f t="shared" si="4"/>
        <v>0</v>
      </c>
      <c r="S13" s="21">
        <f t="shared" si="4"/>
        <v>0</v>
      </c>
      <c r="T13" s="21">
        <f t="shared" si="4"/>
        <v>0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5" spans="1:256" x14ac:dyDescent="0.25">
      <c r="A15" s="6"/>
      <c r="B15" s="43" t="s">
        <v>22</v>
      </c>
      <c r="C15" s="43"/>
      <c r="D15" s="43"/>
      <c r="E15" s="43"/>
      <c r="F15" s="43"/>
      <c r="G15" s="43"/>
      <c r="H15" s="43"/>
      <c r="I15" s="22">
        <f t="shared" ref="I15:T15" si="5">I45</f>
        <v>0</v>
      </c>
      <c r="J15" s="22">
        <f t="shared" si="5"/>
        <v>0</v>
      </c>
      <c r="K15" s="22">
        <f t="shared" si="5"/>
        <v>0</v>
      </c>
      <c r="L15" s="22">
        <f t="shared" si="5"/>
        <v>0</v>
      </c>
      <c r="M15" s="22">
        <f t="shared" si="5"/>
        <v>0</v>
      </c>
      <c r="N15" s="22">
        <f t="shared" si="5"/>
        <v>0</v>
      </c>
      <c r="O15" s="22">
        <f t="shared" si="5"/>
        <v>0</v>
      </c>
      <c r="P15" s="22">
        <f t="shared" si="5"/>
        <v>0</v>
      </c>
      <c r="Q15" s="22">
        <f t="shared" si="5"/>
        <v>0</v>
      </c>
      <c r="R15" s="22">
        <f t="shared" si="5"/>
        <v>0</v>
      </c>
      <c r="S15" s="22">
        <f t="shared" si="5"/>
        <v>0</v>
      </c>
      <c r="T15" s="22">
        <f t="shared" si="5"/>
        <v>0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7" spans="1:256" x14ac:dyDescent="0.25">
      <c r="A17" s="8"/>
      <c r="B17" s="43" t="s">
        <v>23</v>
      </c>
      <c r="C17" s="43"/>
      <c r="D17" s="43"/>
      <c r="E17" s="43"/>
      <c r="F17" s="43"/>
      <c r="G17" s="43"/>
      <c r="H17" s="43"/>
      <c r="I17" s="23">
        <f t="shared" ref="I17:T17" si="6">I11+I13+I15</f>
        <v>13476565.5</v>
      </c>
      <c r="J17" s="23">
        <f t="shared" si="6"/>
        <v>13886039.73</v>
      </c>
      <c r="K17" s="23">
        <f t="shared" si="6"/>
        <v>14081710.299999999</v>
      </c>
      <c r="L17" s="23">
        <f t="shared" si="6"/>
        <v>13708054.150000002</v>
      </c>
      <c r="M17" s="23">
        <f t="shared" si="6"/>
        <v>13393916.890000001</v>
      </c>
      <c r="N17" s="23">
        <f t="shared" si="6"/>
        <v>0</v>
      </c>
      <c r="O17" s="23">
        <f t="shared" si="6"/>
        <v>0</v>
      </c>
      <c r="P17" s="23">
        <f t="shared" si="6"/>
        <v>0</v>
      </c>
      <c r="Q17" s="23">
        <f t="shared" si="6"/>
        <v>0</v>
      </c>
      <c r="R17" s="23">
        <f t="shared" si="6"/>
        <v>0</v>
      </c>
      <c r="S17" s="23">
        <f t="shared" si="6"/>
        <v>0</v>
      </c>
      <c r="T17" s="23">
        <f t="shared" si="6"/>
        <v>0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</row>
    <row r="19" spans="1:256" x14ac:dyDescent="0.25">
      <c r="B19" s="40" t="s">
        <v>24</v>
      </c>
      <c r="C19" s="40"/>
      <c r="D19" s="40"/>
      <c r="E19" s="40"/>
      <c r="F19" s="40"/>
      <c r="G19" s="40"/>
      <c r="H19" s="40"/>
      <c r="I19" s="24" t="s">
        <v>0</v>
      </c>
      <c r="J19" s="24" t="s">
        <v>1</v>
      </c>
      <c r="K19" s="24" t="s">
        <v>2</v>
      </c>
      <c r="L19" s="24" t="s">
        <v>3</v>
      </c>
      <c r="M19" s="24" t="s">
        <v>4</v>
      </c>
      <c r="N19" s="24" t="s">
        <v>5</v>
      </c>
      <c r="O19" s="24" t="s">
        <v>6</v>
      </c>
      <c r="P19" s="24" t="s">
        <v>7</v>
      </c>
      <c r="Q19" s="24" t="s">
        <v>8</v>
      </c>
      <c r="R19" s="24" t="s">
        <v>9</v>
      </c>
      <c r="S19" s="24" t="s">
        <v>10</v>
      </c>
      <c r="T19" s="24" t="s">
        <v>11</v>
      </c>
    </row>
    <row r="20" spans="1:256" x14ac:dyDescent="0.25">
      <c r="B20" s="44" t="s">
        <v>34</v>
      </c>
      <c r="C20" s="44"/>
      <c r="D20" s="44"/>
      <c r="E20" s="44"/>
      <c r="F20" s="44"/>
      <c r="G20" s="44"/>
      <c r="H20" s="44"/>
      <c r="I20" s="25">
        <v>272.8</v>
      </c>
      <c r="J20" s="25">
        <v>1109.99</v>
      </c>
      <c r="K20" s="25">
        <v>478.46</v>
      </c>
      <c r="L20" s="25">
        <v>5942.41</v>
      </c>
      <c r="M20" s="25">
        <v>4244.63</v>
      </c>
      <c r="N20" s="25"/>
      <c r="O20" s="25"/>
      <c r="P20" s="25"/>
      <c r="Q20" s="25"/>
      <c r="R20" s="25"/>
      <c r="S20" s="25"/>
      <c r="T20" s="25"/>
    </row>
    <row r="21" spans="1:256" x14ac:dyDescent="0.25">
      <c r="B21" s="44" t="s">
        <v>35</v>
      </c>
      <c r="C21" s="44"/>
      <c r="D21" s="44"/>
      <c r="E21" s="44"/>
      <c r="F21" s="44"/>
      <c r="G21" s="44"/>
      <c r="H21" s="44"/>
      <c r="I21" s="25">
        <v>942.88</v>
      </c>
      <c r="J21" s="25">
        <v>1666.87</v>
      </c>
      <c r="K21" s="25">
        <v>667.43</v>
      </c>
      <c r="L21" s="25">
        <v>2756.03</v>
      </c>
      <c r="M21" s="25">
        <v>2463.2800000000002</v>
      </c>
      <c r="N21" s="25"/>
      <c r="O21" s="25"/>
      <c r="P21" s="25"/>
      <c r="Q21" s="25"/>
      <c r="R21" s="25"/>
      <c r="S21" s="25"/>
      <c r="T21" s="25"/>
    </row>
    <row r="22" spans="1:256" x14ac:dyDescent="0.25">
      <c r="B22" s="44" t="s">
        <v>36</v>
      </c>
      <c r="C22" s="44"/>
      <c r="D22" s="44"/>
      <c r="E22" s="44"/>
      <c r="F22" s="44"/>
      <c r="G22" s="44"/>
      <c r="H22" s="44"/>
      <c r="I22" s="25">
        <v>472</v>
      </c>
      <c r="J22" s="25">
        <v>472</v>
      </c>
      <c r="K22" s="25">
        <v>102</v>
      </c>
      <c r="L22" s="25">
        <v>122</v>
      </c>
      <c r="M22" s="25">
        <v>204</v>
      </c>
      <c r="N22" s="25"/>
      <c r="O22" s="25"/>
      <c r="P22" s="25"/>
      <c r="Q22" s="25"/>
      <c r="R22" s="25"/>
      <c r="S22" s="25"/>
      <c r="T22" s="25"/>
    </row>
    <row r="23" spans="1:256" x14ac:dyDescent="0.25">
      <c r="B23" s="44" t="s">
        <v>37</v>
      </c>
      <c r="C23" s="44"/>
      <c r="D23" s="44"/>
      <c r="E23" s="44"/>
      <c r="F23" s="44"/>
      <c r="G23" s="44"/>
      <c r="H23" s="44"/>
      <c r="I23" s="25">
        <v>2178</v>
      </c>
      <c r="J23" s="25">
        <v>3244.5</v>
      </c>
      <c r="K23" s="25">
        <v>2879</v>
      </c>
      <c r="L23" s="25">
        <v>7496</v>
      </c>
      <c r="M23" s="25">
        <v>9529.5</v>
      </c>
      <c r="N23" s="25"/>
      <c r="O23" s="25"/>
      <c r="P23" s="25"/>
      <c r="Q23" s="25"/>
      <c r="R23" s="25"/>
      <c r="S23" s="25"/>
      <c r="T23" s="25"/>
    </row>
    <row r="24" spans="1:256" x14ac:dyDescent="0.25">
      <c r="B24" s="47"/>
      <c r="C24" s="48"/>
      <c r="D24" s="48"/>
      <c r="E24" s="48"/>
      <c r="F24" s="48"/>
      <c r="G24" s="48"/>
      <c r="H24" s="49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56" x14ac:dyDescent="0.25">
      <c r="A25" s="7"/>
      <c r="B25" s="46" t="s">
        <v>25</v>
      </c>
      <c r="C25" s="46"/>
      <c r="D25" s="46"/>
      <c r="E25" s="46"/>
      <c r="F25" s="46"/>
      <c r="G25" s="46"/>
      <c r="H25" s="46"/>
      <c r="I25" s="26">
        <f t="shared" ref="I25:T25" si="7">SUM(I20:I24)</f>
        <v>3865.6800000000003</v>
      </c>
      <c r="J25" s="26">
        <f t="shared" si="7"/>
        <v>6493.36</v>
      </c>
      <c r="K25" s="26">
        <f t="shared" si="7"/>
        <v>4126.8899999999994</v>
      </c>
      <c r="L25" s="26">
        <f t="shared" si="7"/>
        <v>16316.44</v>
      </c>
      <c r="M25" s="27">
        <f t="shared" si="7"/>
        <v>16441.41</v>
      </c>
      <c r="N25" s="26">
        <f t="shared" si="7"/>
        <v>0</v>
      </c>
      <c r="O25" s="26">
        <f t="shared" si="7"/>
        <v>0</v>
      </c>
      <c r="P25" s="26">
        <f t="shared" si="7"/>
        <v>0</v>
      </c>
      <c r="Q25" s="26">
        <f t="shared" si="7"/>
        <v>0</v>
      </c>
      <c r="R25" s="26">
        <f t="shared" si="7"/>
        <v>0</v>
      </c>
      <c r="S25" s="26">
        <f t="shared" si="7"/>
        <v>0</v>
      </c>
      <c r="T25" s="26">
        <f t="shared" si="7"/>
        <v>0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spans="1:256" x14ac:dyDescent="0.25">
      <c r="B26" s="40" t="s">
        <v>26</v>
      </c>
      <c r="C26" s="40"/>
      <c r="D26" s="40"/>
      <c r="E26" s="40"/>
      <c r="F26" s="40"/>
      <c r="G26" s="40"/>
      <c r="H26" s="40"/>
      <c r="I26" s="19" t="str">
        <f t="shared" ref="I26:T26" si="8">I19</f>
        <v>Janeiro</v>
      </c>
      <c r="J26" s="19" t="str">
        <f t="shared" si="8"/>
        <v>Fevereiro</v>
      </c>
      <c r="K26" s="19" t="str">
        <f t="shared" si="8"/>
        <v>Março</v>
      </c>
      <c r="L26" s="19" t="str">
        <f t="shared" si="8"/>
        <v>Abril</v>
      </c>
      <c r="M26" s="28" t="str">
        <f t="shared" si="8"/>
        <v>Maio</v>
      </c>
      <c r="N26" s="19" t="str">
        <f t="shared" si="8"/>
        <v>Junho</v>
      </c>
      <c r="O26" s="19" t="str">
        <f t="shared" si="8"/>
        <v>Julho</v>
      </c>
      <c r="P26" s="19" t="str">
        <f t="shared" si="8"/>
        <v>Agosto</v>
      </c>
      <c r="Q26" s="19" t="str">
        <f t="shared" si="8"/>
        <v>Setembro</v>
      </c>
      <c r="R26" s="19" t="str">
        <f t="shared" si="8"/>
        <v>Outubro</v>
      </c>
      <c r="S26" s="19" t="str">
        <f t="shared" si="8"/>
        <v>Novembro</v>
      </c>
      <c r="T26" s="19" t="str">
        <f t="shared" si="8"/>
        <v>Dezembro</v>
      </c>
    </row>
    <row r="27" spans="1:256" x14ac:dyDescent="0.25">
      <c r="A27" s="6"/>
      <c r="B27" s="45" t="s">
        <v>38</v>
      </c>
      <c r="C27" s="45"/>
      <c r="D27" s="45"/>
      <c r="E27" s="45"/>
      <c r="F27" s="45"/>
      <c r="G27" s="45"/>
      <c r="H27" s="45"/>
      <c r="I27" s="25">
        <v>0</v>
      </c>
      <c r="J27" s="25">
        <v>0</v>
      </c>
      <c r="K27" s="25">
        <v>0</v>
      </c>
      <c r="L27" s="25">
        <v>0</v>
      </c>
      <c r="M27" s="25">
        <v>0.01</v>
      </c>
      <c r="N27" s="25"/>
      <c r="O27" s="25"/>
      <c r="P27" s="25"/>
      <c r="Q27" s="25"/>
      <c r="R27" s="25"/>
      <c r="S27" s="25"/>
      <c r="T27" s="2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1:256" x14ac:dyDescent="0.25">
      <c r="A28" s="6"/>
      <c r="B28" s="45" t="s">
        <v>39</v>
      </c>
      <c r="C28" s="45"/>
      <c r="D28" s="45"/>
      <c r="E28" s="45"/>
      <c r="F28" s="45"/>
      <c r="G28" s="45"/>
      <c r="H28" s="45"/>
      <c r="I28" s="25">
        <v>0</v>
      </c>
      <c r="J28" s="25">
        <v>0</v>
      </c>
      <c r="K28" s="25">
        <v>0</v>
      </c>
      <c r="L28" s="25">
        <v>0</v>
      </c>
      <c r="M28" s="25">
        <v>4510.88</v>
      </c>
      <c r="N28" s="25"/>
      <c r="O28" s="25"/>
      <c r="P28" s="25"/>
      <c r="Q28" s="25"/>
      <c r="R28" s="25"/>
      <c r="S28" s="25"/>
      <c r="T28" s="2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x14ac:dyDescent="0.25">
      <c r="A29" s="5"/>
      <c r="B29" s="57" t="s">
        <v>40</v>
      </c>
      <c r="C29" s="57"/>
      <c r="D29" s="57"/>
      <c r="E29" s="57"/>
      <c r="F29" s="57"/>
      <c r="G29" s="57"/>
      <c r="H29" s="57"/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/>
      <c r="O29" s="29"/>
      <c r="P29" s="29"/>
      <c r="Q29" s="29"/>
      <c r="R29" s="29"/>
      <c r="S29" s="29"/>
      <c r="T29" s="29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x14ac:dyDescent="0.25">
      <c r="A30" s="5"/>
      <c r="B30" s="57" t="s">
        <v>41</v>
      </c>
      <c r="C30" s="57"/>
      <c r="D30" s="57"/>
      <c r="E30" s="57"/>
      <c r="F30" s="57"/>
      <c r="G30" s="57"/>
      <c r="H30" s="57"/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/>
      <c r="O30" s="29"/>
      <c r="P30" s="29"/>
      <c r="Q30" s="29"/>
      <c r="R30" s="29"/>
      <c r="S30" s="29"/>
      <c r="T30" s="29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x14ac:dyDescent="0.25">
      <c r="A31" s="6"/>
      <c r="B31" s="45" t="s">
        <v>42</v>
      </c>
      <c r="C31" s="45"/>
      <c r="D31" s="45"/>
      <c r="E31" s="45"/>
      <c r="F31" s="45"/>
      <c r="G31" s="45"/>
      <c r="H31" s="45"/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/>
      <c r="O31" s="25"/>
      <c r="P31" s="25"/>
      <c r="Q31" s="25"/>
      <c r="R31" s="25"/>
      <c r="S31" s="25"/>
      <c r="T31" s="2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 x14ac:dyDescent="0.25">
      <c r="A32" s="6"/>
      <c r="B32" s="45" t="s">
        <v>43</v>
      </c>
      <c r="C32" s="45"/>
      <c r="D32" s="45"/>
      <c r="E32" s="45"/>
      <c r="F32" s="45"/>
      <c r="G32" s="45"/>
      <c r="H32" s="45"/>
      <c r="I32" s="25">
        <v>164.17</v>
      </c>
      <c r="J32" s="25">
        <v>11738.71</v>
      </c>
      <c r="K32" s="25">
        <v>1201.6199999999999</v>
      </c>
      <c r="L32" s="25">
        <v>3965.77</v>
      </c>
      <c r="M32" s="25">
        <v>5464.48</v>
      </c>
      <c r="N32" s="25"/>
      <c r="O32" s="25"/>
      <c r="P32" s="25"/>
      <c r="Q32" s="25"/>
      <c r="R32" s="25"/>
      <c r="S32" s="25"/>
      <c r="T32" s="25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1:256" x14ac:dyDescent="0.25">
      <c r="A33" s="6"/>
      <c r="B33" s="45"/>
      <c r="C33" s="45"/>
      <c r="D33" s="45"/>
      <c r="E33" s="45"/>
      <c r="F33" s="45"/>
      <c r="G33" s="45"/>
      <c r="H33" s="4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 x14ac:dyDescent="0.25">
      <c r="A34" s="7"/>
      <c r="B34" s="46" t="s">
        <v>27</v>
      </c>
      <c r="C34" s="46"/>
      <c r="D34" s="46"/>
      <c r="E34" s="46"/>
      <c r="F34" s="46"/>
      <c r="G34" s="46"/>
      <c r="H34" s="46"/>
      <c r="I34" s="26">
        <f>SUM(I27:I33)</f>
        <v>164.17</v>
      </c>
      <c r="J34" s="26">
        <f>SUM(J27:J33)</f>
        <v>11738.71</v>
      </c>
      <c r="K34" s="26">
        <f t="shared" ref="K34:T34" si="9">SUM(K27:K33)</f>
        <v>1201.6199999999999</v>
      </c>
      <c r="L34" s="26">
        <f t="shared" si="9"/>
        <v>3965.77</v>
      </c>
      <c r="M34" s="26">
        <f t="shared" si="9"/>
        <v>9975.369999999999</v>
      </c>
      <c r="N34" s="26">
        <f t="shared" si="9"/>
        <v>0</v>
      </c>
      <c r="O34" s="26">
        <f>SUM(O27:O33)</f>
        <v>0</v>
      </c>
      <c r="P34" s="26">
        <f t="shared" si="9"/>
        <v>0</v>
      </c>
      <c r="Q34" s="26">
        <f t="shared" si="9"/>
        <v>0</v>
      </c>
      <c r="R34" s="26">
        <f t="shared" si="9"/>
        <v>0</v>
      </c>
      <c r="S34" s="26">
        <f t="shared" si="9"/>
        <v>0</v>
      </c>
      <c r="T34" s="26">
        <f t="shared" si="9"/>
        <v>0</v>
      </c>
      <c r="U34" s="7"/>
      <c r="V34" s="10"/>
      <c r="W34" s="10"/>
      <c r="X34" s="10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</row>
    <row r="35" spans="1:256" x14ac:dyDescent="0.25">
      <c r="B35" s="40" t="s">
        <v>28</v>
      </c>
      <c r="C35" s="40"/>
      <c r="D35" s="40"/>
      <c r="E35" s="40"/>
      <c r="F35" s="40"/>
      <c r="G35" s="40"/>
      <c r="H35" s="40"/>
      <c r="I35" s="19" t="str">
        <f>I26</f>
        <v>Janeiro</v>
      </c>
      <c r="J35" s="19" t="str">
        <f t="shared" ref="J35:T35" si="10">J26</f>
        <v>Fevereiro</v>
      </c>
      <c r="K35" s="19" t="str">
        <f t="shared" si="10"/>
        <v>Março</v>
      </c>
      <c r="L35" s="19" t="str">
        <f t="shared" si="10"/>
        <v>Abril</v>
      </c>
      <c r="M35" s="19" t="str">
        <f t="shared" si="10"/>
        <v>Maio</v>
      </c>
      <c r="N35" s="19" t="str">
        <f t="shared" si="10"/>
        <v>Junho</v>
      </c>
      <c r="O35" s="19" t="str">
        <f t="shared" si="10"/>
        <v>Julho</v>
      </c>
      <c r="P35" s="19" t="str">
        <f t="shared" si="10"/>
        <v>Agosto</v>
      </c>
      <c r="Q35" s="19" t="str">
        <f t="shared" si="10"/>
        <v>Setembro</v>
      </c>
      <c r="R35" s="19" t="str">
        <f t="shared" si="10"/>
        <v>Outubro</v>
      </c>
      <c r="S35" s="19" t="str">
        <f t="shared" si="10"/>
        <v>Novembro</v>
      </c>
      <c r="T35" s="19" t="str">
        <f t="shared" si="10"/>
        <v>Dezembro</v>
      </c>
    </row>
    <row r="36" spans="1:256" x14ac:dyDescent="0.25">
      <c r="A36" s="6"/>
      <c r="B36" s="45" t="str">
        <f t="shared" ref="B36:B41" si="11">B27</f>
        <v>BB / 351-4 / 40.807-7 (Diária)</v>
      </c>
      <c r="C36" s="45"/>
      <c r="D36" s="45"/>
      <c r="E36" s="45"/>
      <c r="F36" s="45"/>
      <c r="G36" s="45"/>
      <c r="H36" s="45"/>
      <c r="I36" s="25">
        <v>11364998.050000001</v>
      </c>
      <c r="J36" s="25">
        <v>11678183.65</v>
      </c>
      <c r="K36" s="25">
        <v>11784645.140000001</v>
      </c>
      <c r="L36" s="25">
        <v>11249382.210000001</v>
      </c>
      <c r="M36" s="25">
        <v>10777813.93</v>
      </c>
      <c r="N36" s="25"/>
      <c r="O36" s="25"/>
      <c r="P36" s="25"/>
      <c r="Q36" s="25"/>
      <c r="R36" s="25"/>
      <c r="S36" s="25"/>
      <c r="T36" s="25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x14ac:dyDescent="0.25">
      <c r="A37" s="6"/>
      <c r="B37" s="45" t="str">
        <f t="shared" si="11"/>
        <v>BB / 351-4 / 40.808-5 (Captação)</v>
      </c>
      <c r="C37" s="45"/>
      <c r="D37" s="45"/>
      <c r="E37" s="45"/>
      <c r="F37" s="45"/>
      <c r="G37" s="45"/>
      <c r="H37" s="45"/>
      <c r="I37" s="25">
        <v>109884.76</v>
      </c>
      <c r="J37" s="25">
        <v>87375.679999999993</v>
      </c>
      <c r="K37" s="25">
        <v>42407.48</v>
      </c>
      <c r="L37" s="25">
        <v>47137.93</v>
      </c>
      <c r="M37" s="25">
        <v>47271.97</v>
      </c>
      <c r="N37" s="25"/>
      <c r="O37" s="25"/>
      <c r="P37" s="25"/>
      <c r="Q37" s="25"/>
      <c r="R37" s="25"/>
      <c r="S37" s="25"/>
      <c r="T37" s="2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x14ac:dyDescent="0.25">
      <c r="A38" s="5"/>
      <c r="B38" s="57" t="str">
        <f t="shared" si="11"/>
        <v>BB / 351-4 / 40.809-3 (Fundo de Contingência)</v>
      </c>
      <c r="C38" s="57"/>
      <c r="D38" s="57"/>
      <c r="E38" s="57"/>
      <c r="F38" s="57"/>
      <c r="G38" s="57"/>
      <c r="H38" s="57"/>
      <c r="I38" s="29">
        <v>817192.36</v>
      </c>
      <c r="J38" s="29">
        <v>837128.6</v>
      </c>
      <c r="K38" s="29">
        <v>858496.84</v>
      </c>
      <c r="L38" s="29">
        <v>879321.67</v>
      </c>
      <c r="M38" s="29">
        <v>894535.01</v>
      </c>
      <c r="N38" s="29"/>
      <c r="O38" s="29"/>
      <c r="P38" s="29"/>
      <c r="Q38" s="29"/>
      <c r="R38" s="29"/>
      <c r="S38" s="29"/>
      <c r="T38" s="29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x14ac:dyDescent="0.25">
      <c r="A39" s="5"/>
      <c r="B39" s="57" t="str">
        <f t="shared" si="11"/>
        <v>BB / 351-4 / 40.810-7 (Fundo de Reserva)</v>
      </c>
      <c r="C39" s="57"/>
      <c r="D39" s="57"/>
      <c r="E39" s="57"/>
      <c r="F39" s="57"/>
      <c r="G39" s="57"/>
      <c r="H39" s="57"/>
      <c r="I39" s="29">
        <v>1029821.76</v>
      </c>
      <c r="J39" s="29">
        <v>1122752.48</v>
      </c>
      <c r="K39" s="29">
        <v>1218157.93</v>
      </c>
      <c r="L39" s="29">
        <v>1312692.8</v>
      </c>
      <c r="M39" s="29">
        <v>1402734.91</v>
      </c>
      <c r="N39" s="29"/>
      <c r="O39" s="29"/>
      <c r="P39" s="29"/>
      <c r="Q39" s="29"/>
      <c r="R39" s="29"/>
      <c r="S39" s="29"/>
      <c r="T39" s="29"/>
      <c r="U39" s="5"/>
      <c r="V39" s="58"/>
      <c r="W39" s="59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x14ac:dyDescent="0.25">
      <c r="A40" s="6"/>
      <c r="B40" s="45" t="str">
        <f t="shared" si="11"/>
        <v>BB / 351-4 / 40.811-5 (Loja)</v>
      </c>
      <c r="C40" s="45"/>
      <c r="D40" s="45"/>
      <c r="E40" s="45"/>
      <c r="F40" s="45"/>
      <c r="G40" s="45"/>
      <c r="H40" s="45"/>
      <c r="I40" s="25">
        <v>20632.599999999999</v>
      </c>
      <c r="J40" s="25">
        <v>11564.98</v>
      </c>
      <c r="K40" s="25">
        <v>8331.3700000000008</v>
      </c>
      <c r="L40" s="25">
        <v>11455.8</v>
      </c>
      <c r="M40" s="25">
        <v>26808.13</v>
      </c>
      <c r="N40" s="25"/>
      <c r="O40" s="25"/>
      <c r="P40" s="25"/>
      <c r="Q40" s="25"/>
      <c r="R40" s="25"/>
      <c r="S40" s="25"/>
      <c r="T40" s="2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x14ac:dyDescent="0.25">
      <c r="A41" s="6"/>
      <c r="B41" s="45" t="str">
        <f t="shared" si="11"/>
        <v>CEF / 2105-9 / 003.1346-4 (Bilheteria)</v>
      </c>
      <c r="C41" s="45"/>
      <c r="D41" s="45"/>
      <c r="E41" s="45"/>
      <c r="F41" s="45"/>
      <c r="G41" s="45"/>
      <c r="H41" s="45"/>
      <c r="I41" s="25">
        <v>130006.12</v>
      </c>
      <c r="J41" s="25">
        <v>130802.27</v>
      </c>
      <c r="K41" s="25">
        <v>164343.03</v>
      </c>
      <c r="L41" s="25">
        <v>187781.53</v>
      </c>
      <c r="M41" s="25">
        <v>218336.16</v>
      </c>
      <c r="N41" s="25"/>
      <c r="O41" s="25"/>
      <c r="P41" s="25"/>
      <c r="Q41" s="25"/>
      <c r="R41" s="25"/>
      <c r="S41" s="25"/>
      <c r="T41" s="2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x14ac:dyDescent="0.25">
      <c r="A42" s="6"/>
      <c r="B42" s="45"/>
      <c r="C42" s="45"/>
      <c r="D42" s="45"/>
      <c r="E42" s="45"/>
      <c r="F42" s="45"/>
      <c r="G42" s="45"/>
      <c r="H42" s="4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5">
      <c r="B43" s="46" t="s">
        <v>29</v>
      </c>
      <c r="C43" s="46"/>
      <c r="D43" s="46"/>
      <c r="E43" s="46"/>
      <c r="F43" s="46"/>
      <c r="G43" s="46"/>
      <c r="H43" s="46"/>
      <c r="I43" s="26">
        <f t="shared" ref="I43:T43" si="12">SUM(I36:I42)</f>
        <v>13472535.649999999</v>
      </c>
      <c r="J43" s="26">
        <f>SUM(J36:J42)</f>
        <v>13867807.66</v>
      </c>
      <c r="K43" s="26">
        <f t="shared" si="12"/>
        <v>14076381.789999999</v>
      </c>
      <c r="L43" s="26">
        <f t="shared" si="12"/>
        <v>13687771.940000001</v>
      </c>
      <c r="M43" s="26">
        <f t="shared" si="12"/>
        <v>13367500.110000001</v>
      </c>
      <c r="N43" s="26">
        <f t="shared" si="12"/>
        <v>0</v>
      </c>
      <c r="O43" s="26">
        <f t="shared" si="12"/>
        <v>0</v>
      </c>
      <c r="P43" s="26">
        <f t="shared" si="12"/>
        <v>0</v>
      </c>
      <c r="Q43" s="26">
        <f t="shared" si="12"/>
        <v>0</v>
      </c>
      <c r="R43" s="26">
        <f t="shared" si="12"/>
        <v>0</v>
      </c>
      <c r="S43" s="26">
        <f t="shared" si="12"/>
        <v>0</v>
      </c>
      <c r="T43" s="26">
        <f t="shared" si="12"/>
        <v>0</v>
      </c>
      <c r="V43" s="55"/>
      <c r="W43" s="56"/>
    </row>
    <row r="44" spans="1:256" x14ac:dyDescent="0.25">
      <c r="B44" s="40" t="s">
        <v>30</v>
      </c>
      <c r="C44" s="40"/>
      <c r="D44" s="40"/>
      <c r="E44" s="40"/>
      <c r="F44" s="40"/>
      <c r="G44" s="40"/>
      <c r="H44" s="40"/>
      <c r="I44" s="19" t="str">
        <f>I35</f>
        <v>Janeiro</v>
      </c>
      <c r="J44" s="19" t="str">
        <f t="shared" ref="J44:T44" si="13">J35</f>
        <v>Fevereiro</v>
      </c>
      <c r="K44" s="19" t="str">
        <f t="shared" si="13"/>
        <v>Março</v>
      </c>
      <c r="L44" s="19" t="str">
        <f t="shared" si="13"/>
        <v>Abril</v>
      </c>
      <c r="M44" s="19" t="str">
        <f t="shared" si="13"/>
        <v>Maio</v>
      </c>
      <c r="N44" s="19" t="str">
        <f t="shared" si="13"/>
        <v>Junho</v>
      </c>
      <c r="O44" s="19" t="str">
        <f t="shared" si="13"/>
        <v>Julho</v>
      </c>
      <c r="P44" s="19" t="str">
        <f t="shared" si="13"/>
        <v>Agosto</v>
      </c>
      <c r="Q44" s="19" t="str">
        <f t="shared" si="13"/>
        <v>Setembro</v>
      </c>
      <c r="R44" s="19" t="str">
        <f t="shared" si="13"/>
        <v>Outubro</v>
      </c>
      <c r="S44" s="19" t="str">
        <f t="shared" si="13"/>
        <v>Novembro</v>
      </c>
      <c r="T44" s="19" t="str">
        <f t="shared" si="13"/>
        <v>Dezembro</v>
      </c>
    </row>
    <row r="45" spans="1:256" x14ac:dyDescent="0.25">
      <c r="B45" s="54" t="s">
        <v>13</v>
      </c>
      <c r="C45" s="54"/>
      <c r="D45" s="54"/>
      <c r="E45" s="54"/>
      <c r="F45" s="54"/>
      <c r="G45" s="54"/>
      <c r="H45" s="54"/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/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</row>
    <row r="46" spans="1:256" x14ac:dyDescent="0.25">
      <c r="V46" s="55"/>
      <c r="W46" s="56"/>
    </row>
    <row r="47" spans="1:256" x14ac:dyDescent="0.25">
      <c r="B47" s="51" t="s">
        <v>14</v>
      </c>
      <c r="C47" s="51"/>
      <c r="D47" s="51"/>
      <c r="E47" s="51"/>
      <c r="F47" s="51"/>
      <c r="G47" s="51"/>
      <c r="H47" s="51"/>
      <c r="I47" s="30">
        <f t="shared" ref="I47:J47" si="14">(I11+I15)/I17</f>
        <v>0.86294622914124519</v>
      </c>
      <c r="J47" s="30">
        <f t="shared" si="14"/>
        <v>0.85885960877918355</v>
      </c>
      <c r="K47" s="30">
        <f t="shared" ref="K47:L47" si="15">(K11+K15)/K17</f>
        <v>0.8525282280519576</v>
      </c>
      <c r="L47" s="30">
        <f t="shared" si="15"/>
        <v>0.84009295221524927</v>
      </c>
      <c r="M47" s="30">
        <f>(M11+M15)/M17</f>
        <v>0.82848408431478626</v>
      </c>
      <c r="N47" s="30"/>
      <c r="O47" s="30"/>
      <c r="P47" s="30"/>
      <c r="Q47" s="30"/>
      <c r="R47" s="30"/>
      <c r="S47" s="30"/>
      <c r="T47" s="30"/>
    </row>
    <row r="48" spans="1:256" x14ac:dyDescent="0.25">
      <c r="A48" s="5"/>
      <c r="B48" s="50" t="s">
        <v>15</v>
      </c>
      <c r="C48" s="50"/>
      <c r="D48" s="50"/>
      <c r="E48" s="50"/>
      <c r="F48" s="50"/>
      <c r="G48" s="50"/>
      <c r="H48" s="50"/>
      <c r="I48" s="31">
        <f t="shared" ref="I48:J48" si="16">(I30+I39)/I17</f>
        <v>7.6415742571799922E-2</v>
      </c>
      <c r="J48" s="31">
        <f t="shared" si="16"/>
        <v>8.0854765061225992E-2</v>
      </c>
      <c r="K48" s="31">
        <f t="shared" ref="K48:L48" si="17">(K30+K39)/K17</f>
        <v>8.6506390491501592E-2</v>
      </c>
      <c r="L48" s="31">
        <f t="shared" si="17"/>
        <v>9.5760695547004379E-2</v>
      </c>
      <c r="M48" s="31">
        <f>(M30+M39)/M17</f>
        <v>0.10472925295268126</v>
      </c>
      <c r="N48" s="31"/>
      <c r="O48" s="31"/>
      <c r="P48" s="31"/>
      <c r="Q48" s="31"/>
      <c r="R48" s="31"/>
      <c r="S48" s="31"/>
      <c r="T48" s="31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pans="1:256" x14ac:dyDescent="0.25">
      <c r="A49" s="5"/>
      <c r="B49" s="50" t="s">
        <v>16</v>
      </c>
      <c r="C49" s="50"/>
      <c r="D49" s="50"/>
      <c r="E49" s="50"/>
      <c r="F49" s="50"/>
      <c r="G49" s="50"/>
      <c r="H49" s="50"/>
      <c r="I49" s="31">
        <f t="shared" ref="I49:J49" si="18">(I29+I38)/I17</f>
        <v>6.0638028286954859E-2</v>
      </c>
      <c r="J49" s="31">
        <f t="shared" si="18"/>
        <v>6.0285626159590426E-2</v>
      </c>
      <c r="K49" s="31">
        <f t="shared" ref="K49:L49" si="19">(K29+K38)/K17</f>
        <v>6.0965381456540832E-2</v>
      </c>
      <c r="L49" s="31">
        <f t="shared" si="19"/>
        <v>6.4146352237746299E-2</v>
      </c>
      <c r="M49" s="31">
        <f>(M29+M38)/M17</f>
        <v>6.6786662732532448E-2</v>
      </c>
      <c r="N49" s="31"/>
      <c r="O49" s="31"/>
      <c r="P49" s="31"/>
      <c r="Q49" s="31"/>
      <c r="R49" s="31"/>
      <c r="S49" s="31"/>
      <c r="T49" s="31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 x14ac:dyDescent="0.25">
      <c r="B50" s="51" t="s">
        <v>12</v>
      </c>
      <c r="C50" s="51"/>
      <c r="D50" s="51"/>
      <c r="E50" s="51"/>
      <c r="F50" s="51"/>
      <c r="G50" s="51"/>
      <c r="H50" s="51"/>
      <c r="I50" s="30">
        <f t="shared" ref="I50:J50" si="20">SUM(I47:I49)</f>
        <v>1</v>
      </c>
      <c r="J50" s="30">
        <f t="shared" si="20"/>
        <v>1</v>
      </c>
      <c r="K50" s="30">
        <f t="shared" ref="K50:L50" si="21">SUM(K47:K49)</f>
        <v>1</v>
      </c>
      <c r="L50" s="30">
        <f t="shared" si="21"/>
        <v>1</v>
      </c>
      <c r="M50" s="30">
        <f t="shared" ref="M50" si="22">SUM(M47:M49)</f>
        <v>1</v>
      </c>
      <c r="N50" s="30"/>
      <c r="O50" s="30"/>
      <c r="P50" s="30"/>
      <c r="Q50" s="30"/>
      <c r="R50" s="30"/>
      <c r="S50" s="30"/>
      <c r="T50" s="30"/>
    </row>
    <row r="51" spans="1:256" x14ac:dyDescent="0.25">
      <c r="B51" s="32" t="s">
        <v>31</v>
      </c>
    </row>
  </sheetData>
  <mergeCells count="42">
    <mergeCell ref="B6:J6"/>
    <mergeCell ref="B7:J7"/>
    <mergeCell ref="B8:D8"/>
    <mergeCell ref="B45:H45"/>
    <mergeCell ref="V46:W46"/>
    <mergeCell ref="V43:W43"/>
    <mergeCell ref="B35:H35"/>
    <mergeCell ref="B36:H36"/>
    <mergeCell ref="B37:H37"/>
    <mergeCell ref="B38:H38"/>
    <mergeCell ref="B39:H39"/>
    <mergeCell ref="V39:W39"/>
    <mergeCell ref="B29:H29"/>
    <mergeCell ref="B30:H30"/>
    <mergeCell ref="B31:H31"/>
    <mergeCell ref="B32:H32"/>
    <mergeCell ref="B48:H48"/>
    <mergeCell ref="B49:H49"/>
    <mergeCell ref="B50:H50"/>
    <mergeCell ref="B40:H40"/>
    <mergeCell ref="B41:H41"/>
    <mergeCell ref="B42:H42"/>
    <mergeCell ref="B43:H43"/>
    <mergeCell ref="B44:H44"/>
    <mergeCell ref="B47:H47"/>
    <mergeCell ref="B33:H33"/>
    <mergeCell ref="B34:H34"/>
    <mergeCell ref="B24:H24"/>
    <mergeCell ref="B25:H25"/>
    <mergeCell ref="B26:H26"/>
    <mergeCell ref="B27:H27"/>
    <mergeCell ref="B28:H28"/>
    <mergeCell ref="B19:H19"/>
    <mergeCell ref="B20:H20"/>
    <mergeCell ref="B21:H21"/>
    <mergeCell ref="B22:H22"/>
    <mergeCell ref="B23:H23"/>
    <mergeCell ref="B10:H10"/>
    <mergeCell ref="B11:H11"/>
    <mergeCell ref="B13:H13"/>
    <mergeCell ref="B15:H15"/>
    <mergeCell ref="B17:H17"/>
  </mergeCells>
  <pageMargins left="0.15748031496062992" right="0.15748031496062992" top="0.19685039370078741" bottom="0.35433070866141736" header="0.15748031496062992" footer="0.31496062992125984"/>
  <pageSetup paperSize="9" scale="53" orientation="landscape" r:id="rId1"/>
  <colBreaks count="1" manualBreakCount="1">
    <brk id="21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43"/>
  <sheetViews>
    <sheetView showGridLines="0" zoomScaleNormal="100" workbookViewId="0">
      <selection activeCell="B9" sqref="B9:J9"/>
    </sheetView>
  </sheetViews>
  <sheetFormatPr defaultRowHeight="15.75" x14ac:dyDescent="0.25"/>
  <cols>
    <col min="1" max="1" width="5.7109375" style="4" customWidth="1"/>
    <col min="2" max="5" width="9.140625" style="4"/>
    <col min="6" max="6" width="14.42578125" style="4" customWidth="1"/>
    <col min="7" max="7" width="9.140625" style="4"/>
    <col min="8" max="8" width="11" style="4" customWidth="1"/>
    <col min="9" max="9" width="16.7109375" style="3" customWidth="1"/>
    <col min="10" max="10" width="8" style="4" customWidth="1"/>
    <col min="11" max="11" width="4.42578125" style="4" customWidth="1"/>
    <col min="12" max="12" width="9.140625" style="4"/>
    <col min="13" max="13" width="2.7109375" style="4" customWidth="1"/>
    <col min="14" max="16384" width="9.140625" style="4"/>
  </cols>
  <sheetData>
    <row r="7" spans="2:12" x14ac:dyDescent="0.25">
      <c r="B7" s="60" t="str">
        <f>'RECURSOS CG 04.2021'!B6:J6</f>
        <v>Associação Cultural de Apoio ao Museu Casa de Portinari - Organização Social de Cultura</v>
      </c>
      <c r="C7" s="60"/>
      <c r="D7" s="60"/>
      <c r="E7" s="60"/>
      <c r="F7" s="60"/>
      <c r="G7" s="60"/>
      <c r="H7" s="60"/>
      <c r="I7" s="60"/>
      <c r="J7" s="60"/>
    </row>
    <row r="8" spans="2:12" x14ac:dyDescent="0.25">
      <c r="B8" s="60" t="s">
        <v>44</v>
      </c>
      <c r="C8" s="60"/>
      <c r="D8" s="60"/>
      <c r="E8" s="60"/>
      <c r="F8" s="60"/>
      <c r="G8" s="60"/>
      <c r="H8" s="60"/>
      <c r="I8" s="60"/>
      <c r="J8" s="60"/>
    </row>
    <row r="9" spans="2:12" x14ac:dyDescent="0.25">
      <c r="B9" s="66" t="s">
        <v>45</v>
      </c>
      <c r="C9" s="66"/>
      <c r="D9" s="66"/>
      <c r="E9" s="66"/>
      <c r="F9" s="66"/>
      <c r="G9" s="66"/>
      <c r="H9" s="66"/>
      <c r="I9" s="66"/>
      <c r="J9" s="66"/>
    </row>
    <row r="10" spans="2:12" x14ac:dyDescent="0.25">
      <c r="B10" s="64" t="str">
        <f>'RECURSOS CG 04.2021'!B8:D8</f>
        <v>Data Base: 31/05/2022</v>
      </c>
      <c r="C10" s="64"/>
      <c r="D10" s="64"/>
      <c r="E10" s="64"/>
      <c r="F10" s="64"/>
      <c r="G10" s="64"/>
      <c r="H10" s="64"/>
    </row>
    <row r="11" spans="2:12" ht="5.0999999999999996" customHeight="1" x14ac:dyDescent="0.25">
      <c r="B11" s="65"/>
      <c r="C11" s="65"/>
      <c r="D11" s="65"/>
      <c r="E11" s="65"/>
      <c r="F11" s="65"/>
      <c r="G11" s="65"/>
      <c r="H11" s="65"/>
    </row>
    <row r="12" spans="2:12" s="7" customFormat="1" x14ac:dyDescent="0.25">
      <c r="B12" s="61" t="s">
        <v>17</v>
      </c>
      <c r="C12" s="61"/>
      <c r="D12" s="61"/>
      <c r="E12" s="61"/>
      <c r="F12" s="61"/>
      <c r="G12" s="61"/>
      <c r="H12" s="61"/>
      <c r="I12" s="11">
        <f>'RECURSOS CG 04.2021'!M11</f>
        <v>11096646.970000001</v>
      </c>
      <c r="L12" s="17">
        <f>I12/$I$15</f>
        <v>0.82848408431478626</v>
      </c>
    </row>
    <row r="13" spans="2:12" s="9" customFormat="1" x14ac:dyDescent="0.25">
      <c r="B13" s="62" t="s">
        <v>19</v>
      </c>
      <c r="C13" s="62"/>
      <c r="D13" s="62"/>
      <c r="E13" s="62"/>
      <c r="F13" s="62"/>
      <c r="G13" s="62"/>
      <c r="H13" s="62"/>
      <c r="I13" s="12">
        <f>'RECURSOS CG 04.2021'!M13</f>
        <v>2297269.92</v>
      </c>
      <c r="L13" s="16">
        <f>I13/$I$15</f>
        <v>0.17151591568521371</v>
      </c>
    </row>
    <row r="14" spans="2:12" ht="5.0999999999999996" customHeight="1" x14ac:dyDescent="0.25">
      <c r="L14" s="14"/>
    </row>
    <row r="15" spans="2:12" s="8" customFormat="1" x14ac:dyDescent="0.25">
      <c r="B15" s="63" t="s">
        <v>18</v>
      </c>
      <c r="C15" s="63"/>
      <c r="D15" s="63"/>
      <c r="E15" s="63"/>
      <c r="F15" s="63"/>
      <c r="G15" s="63"/>
      <c r="H15" s="63"/>
      <c r="I15" s="13">
        <f>SUM(I12:I13)</f>
        <v>13393916.890000001</v>
      </c>
      <c r="L15" s="15">
        <f>SUM(L12:L13)</f>
        <v>1</v>
      </c>
    </row>
    <row r="34" spans="2:12" x14ac:dyDescent="0.25">
      <c r="B34" s="66" t="s">
        <v>52</v>
      </c>
      <c r="C34" s="66"/>
      <c r="D34" s="66"/>
      <c r="E34" s="66"/>
      <c r="F34" s="66"/>
      <c r="G34" s="66"/>
      <c r="H34" s="66"/>
      <c r="I34" s="66"/>
      <c r="J34" s="66"/>
    </row>
    <row r="35" spans="2:12" x14ac:dyDescent="0.25">
      <c r="B35" s="64" t="str">
        <f>B10</f>
        <v>Data Base: 31/05/2022</v>
      </c>
      <c r="C35" s="64"/>
      <c r="D35" s="64"/>
      <c r="E35" s="64"/>
      <c r="F35" s="64"/>
      <c r="G35" s="64"/>
      <c r="H35" s="64"/>
    </row>
    <row r="36" spans="2:12" ht="5.0999999999999996" customHeight="1" x14ac:dyDescent="0.25">
      <c r="B36" s="65"/>
      <c r="C36" s="65"/>
      <c r="D36" s="65"/>
      <c r="E36" s="65"/>
      <c r="F36" s="65"/>
      <c r="G36" s="65"/>
      <c r="H36" s="65"/>
    </row>
    <row r="37" spans="2:12" x14ac:dyDescent="0.25">
      <c r="B37" s="68" t="s">
        <v>46</v>
      </c>
      <c r="C37" s="68"/>
      <c r="D37" s="68"/>
      <c r="E37" s="68"/>
      <c r="F37" s="68"/>
      <c r="G37" s="68"/>
      <c r="H37" s="68"/>
      <c r="I37" s="67">
        <f>'RECURSOS CG 04.2021'!M25</f>
        <v>16441.41</v>
      </c>
      <c r="J37" s="67"/>
      <c r="K37" s="37">
        <v>1</v>
      </c>
      <c r="L37" s="34">
        <f t="shared" ref="L37:L42" si="0">I37/$I$43</f>
        <v>1.2275281484145451E-3</v>
      </c>
    </row>
    <row r="38" spans="2:12" x14ac:dyDescent="0.25">
      <c r="B38" s="68" t="s">
        <v>47</v>
      </c>
      <c r="C38" s="68"/>
      <c r="D38" s="68"/>
      <c r="E38" s="68"/>
      <c r="F38" s="68"/>
      <c r="G38" s="68"/>
      <c r="H38" s="68"/>
      <c r="I38" s="67">
        <f>'RECURSOS CG 04.2021'!M34</f>
        <v>9975.369999999999</v>
      </c>
      <c r="J38" s="67"/>
      <c r="K38" s="37">
        <v>2</v>
      </c>
      <c r="L38" s="34">
        <f t="shared" si="0"/>
        <v>7.4476869476827105E-4</v>
      </c>
    </row>
    <row r="39" spans="2:12" x14ac:dyDescent="0.25">
      <c r="B39" s="72" t="s">
        <v>50</v>
      </c>
      <c r="C39" s="72"/>
      <c r="D39" s="72"/>
      <c r="E39" s="72"/>
      <c r="F39" s="72"/>
      <c r="G39" s="72"/>
      <c r="H39" s="72"/>
      <c r="I39" s="73">
        <f>SUM('RECURSOS CG 04.2021'!M29:M30)</f>
        <v>0</v>
      </c>
      <c r="J39" s="73"/>
      <c r="K39" s="38">
        <v>3</v>
      </c>
      <c r="L39" s="39">
        <f t="shared" si="0"/>
        <v>0</v>
      </c>
    </row>
    <row r="40" spans="2:12" x14ac:dyDescent="0.25">
      <c r="B40" s="68" t="s">
        <v>48</v>
      </c>
      <c r="C40" s="68"/>
      <c r="D40" s="68"/>
      <c r="E40" s="68"/>
      <c r="F40" s="68"/>
      <c r="G40" s="68"/>
      <c r="H40" s="68"/>
      <c r="I40" s="67">
        <f>SUM('RECURSOS CG 04.2021'!M36:M37)+SUM('RECURSOS CG 04.2021'!M40:M41)</f>
        <v>11070230.189999999</v>
      </c>
      <c r="J40" s="67"/>
      <c r="K40" s="37">
        <v>4</v>
      </c>
      <c r="L40" s="34">
        <f t="shared" si="0"/>
        <v>0.82651178747160348</v>
      </c>
    </row>
    <row r="41" spans="2:12" x14ac:dyDescent="0.25">
      <c r="B41" s="72" t="s">
        <v>49</v>
      </c>
      <c r="C41" s="72"/>
      <c r="D41" s="72"/>
      <c r="E41" s="72"/>
      <c r="F41" s="72"/>
      <c r="G41" s="72"/>
      <c r="H41" s="72"/>
      <c r="I41" s="73">
        <f>SUM('RECURSOS CG 04.2021'!M38:M39)</f>
        <v>2297269.92</v>
      </c>
      <c r="J41" s="73"/>
      <c r="K41" s="38">
        <v>5</v>
      </c>
      <c r="L41" s="39">
        <f t="shared" si="0"/>
        <v>0.17151591568521374</v>
      </c>
    </row>
    <row r="42" spans="2:12" ht="16.5" thickBot="1" x14ac:dyDescent="0.3">
      <c r="B42" s="68" t="s">
        <v>51</v>
      </c>
      <c r="C42" s="68"/>
      <c r="D42" s="68"/>
      <c r="E42" s="68"/>
      <c r="F42" s="68"/>
      <c r="G42" s="68"/>
      <c r="H42" s="68"/>
      <c r="I42" s="69">
        <f>'RECURSOS CG 04.2021'!M45</f>
        <v>0</v>
      </c>
      <c r="J42" s="69"/>
      <c r="K42" s="37">
        <v>6</v>
      </c>
      <c r="L42" s="36">
        <f t="shared" si="0"/>
        <v>0</v>
      </c>
    </row>
    <row r="43" spans="2:12" ht="16.5" thickTop="1" x14ac:dyDescent="0.25">
      <c r="B43" s="70" t="s">
        <v>12</v>
      </c>
      <c r="C43" s="70"/>
      <c r="D43" s="70"/>
      <c r="E43" s="70"/>
      <c r="F43" s="70"/>
      <c r="G43" s="70"/>
      <c r="H43" s="70"/>
      <c r="I43" s="71">
        <f>SUM(I37:J42)</f>
        <v>13393916.889999999</v>
      </c>
      <c r="J43" s="71"/>
      <c r="L43" s="35">
        <f>SUM(L37:L42)</f>
        <v>1</v>
      </c>
    </row>
  </sheetData>
  <mergeCells count="25">
    <mergeCell ref="B42:H42"/>
    <mergeCell ref="I42:J42"/>
    <mergeCell ref="B43:H43"/>
    <mergeCell ref="I43:J43"/>
    <mergeCell ref="B36:H36"/>
    <mergeCell ref="B39:H39"/>
    <mergeCell ref="B40:H40"/>
    <mergeCell ref="B41:H41"/>
    <mergeCell ref="I38:J38"/>
    <mergeCell ref="I39:J39"/>
    <mergeCell ref="I40:J40"/>
    <mergeCell ref="I41:J41"/>
    <mergeCell ref="B34:J34"/>
    <mergeCell ref="I37:J37"/>
    <mergeCell ref="B37:H37"/>
    <mergeCell ref="B38:H38"/>
    <mergeCell ref="B35:H35"/>
    <mergeCell ref="B7:J7"/>
    <mergeCell ref="B8:J8"/>
    <mergeCell ref="B12:H12"/>
    <mergeCell ref="B13:H13"/>
    <mergeCell ref="B15:H15"/>
    <mergeCell ref="B10:H10"/>
    <mergeCell ref="B11:H11"/>
    <mergeCell ref="B9:J9"/>
  </mergeCells>
  <pageMargins left="0.15748031496062992" right="0.15748031496062992" top="0.23622047244094491" bottom="0.19685039370078741" header="0.15748031496062992" footer="0.15748031496062992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RECURSOS CG 04.2021</vt:lpstr>
      <vt:lpstr> GRÁFICO CG 04.2021</vt:lpstr>
      <vt:lpstr>' GRÁFICO CG 04.2021'!Area_de_impressao</vt:lpstr>
      <vt:lpstr>'RECURSOS CG 04.2021'!Area_de_impressao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Reginaldo Adami Janoni</cp:lastModifiedBy>
  <cp:lastPrinted>2022-03-18T00:15:21Z</cp:lastPrinted>
  <dcterms:created xsi:type="dcterms:W3CDTF">2008-09-09T11:06:05Z</dcterms:created>
  <dcterms:modified xsi:type="dcterms:W3CDTF">2022-06-23T17:50:24Z</dcterms:modified>
</cp:coreProperties>
</file>