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3\16. PORTAL TRANSPARÊNCIA (SITE)\2 RECURSOS DISPONÍVEIS\"/>
    </mc:Choice>
  </mc:AlternateContent>
  <bookViews>
    <workbookView xWindow="0" yWindow="0" windowWidth="20490" windowHeight="7755" activeTab="1"/>
  </bookViews>
  <sheets>
    <sheet name="RECURSOS CG 04.2021" sheetId="41" r:id="rId1"/>
    <sheet name=" GRÁFICO CG 04.2021" sheetId="40" r:id="rId2"/>
  </sheets>
  <definedNames>
    <definedName name="_bdf337">#REF!</definedName>
    <definedName name="_xlnm.Print_Area" localSheetId="1">' GRÁFICO CG 04.2021'!$A$1:$M$61</definedName>
    <definedName name="_xlnm.Print_Area" localSheetId="0">'RECURSOS CG 04.2021'!$A$1:$T$52</definedName>
  </definedNames>
  <calcPr calcId="152511"/>
</workbook>
</file>

<file path=xl/calcChain.xml><?xml version="1.0" encoding="utf-8"?>
<calcChain xmlns="http://schemas.openxmlformats.org/spreadsheetml/2006/main">
  <c r="I42" i="40" l="1"/>
  <c r="I41" i="40"/>
  <c r="I40" i="40"/>
  <c r="I39" i="40"/>
  <c r="I38" i="40"/>
  <c r="I37" i="40"/>
  <c r="I13" i="40"/>
  <c r="I12" i="40"/>
  <c r="I11" i="41" l="1"/>
  <c r="P35" i="41" l="1"/>
  <c r="O35" i="41" l="1"/>
  <c r="O26" i="41"/>
  <c r="N26" i="41"/>
  <c r="M26" i="41"/>
  <c r="L26" i="41"/>
  <c r="K26" i="41"/>
  <c r="J26" i="41"/>
  <c r="I26" i="41"/>
  <c r="B10" i="40" l="1"/>
  <c r="B35" i="40" s="1"/>
  <c r="B7" i="40"/>
  <c r="B42" i="41"/>
  <c r="B41" i="41"/>
  <c r="B40" i="41"/>
  <c r="B39" i="41"/>
  <c r="B38" i="41"/>
  <c r="B37" i="41"/>
  <c r="P15" i="41"/>
  <c r="T44" i="41"/>
  <c r="S44" i="41"/>
  <c r="R44" i="41"/>
  <c r="P44" i="41"/>
  <c r="O44" i="41"/>
  <c r="N44" i="41"/>
  <c r="M44" i="41"/>
  <c r="L44" i="41"/>
  <c r="K44" i="41"/>
  <c r="J44" i="41"/>
  <c r="I44" i="41"/>
  <c r="Q44" i="41"/>
  <c r="T35" i="41"/>
  <c r="S35" i="41"/>
  <c r="R35" i="41"/>
  <c r="N35" i="41"/>
  <c r="M35" i="41"/>
  <c r="M11" i="41" s="1"/>
  <c r="L35" i="41"/>
  <c r="K35" i="41"/>
  <c r="J35" i="41"/>
  <c r="I35" i="41"/>
  <c r="Q13" i="41"/>
  <c r="Q35" i="41"/>
  <c r="T27" i="41"/>
  <c r="T36" i="41"/>
  <c r="T45" i="41"/>
  <c r="S27" i="41"/>
  <c r="S36" i="41"/>
  <c r="S45" i="41"/>
  <c r="R27" i="41"/>
  <c r="R36" i="41"/>
  <c r="R45" i="41"/>
  <c r="Q27" i="41"/>
  <c r="Q36" i="41"/>
  <c r="Q45" i="41"/>
  <c r="P27" i="41"/>
  <c r="P36" i="41"/>
  <c r="P45" i="41"/>
  <c r="O27" i="41"/>
  <c r="O36" i="41"/>
  <c r="O45" i="41"/>
  <c r="N27" i="41"/>
  <c r="N36" i="41"/>
  <c r="N45" i="41"/>
  <c r="M27" i="41"/>
  <c r="M36" i="41"/>
  <c r="M45" i="41"/>
  <c r="L27" i="41"/>
  <c r="L36" i="41"/>
  <c r="L45" i="41"/>
  <c r="K27" i="41"/>
  <c r="K36" i="41"/>
  <c r="K45" i="41"/>
  <c r="J27" i="41"/>
  <c r="J36" i="41"/>
  <c r="J45" i="41"/>
  <c r="I27" i="41"/>
  <c r="I36" i="41"/>
  <c r="I45" i="41"/>
  <c r="T26" i="41"/>
  <c r="S26" i="41"/>
  <c r="R26" i="41"/>
  <c r="P26" i="41"/>
  <c r="I43" i="40"/>
  <c r="Q26" i="41"/>
  <c r="T15" i="41"/>
  <c r="S15" i="41"/>
  <c r="R15" i="41"/>
  <c r="Q15" i="41"/>
  <c r="O15" i="41"/>
  <c r="N15" i="41"/>
  <c r="M15" i="41"/>
  <c r="L15" i="41"/>
  <c r="K15" i="41"/>
  <c r="J15" i="41"/>
  <c r="I15" i="41"/>
  <c r="T13" i="41"/>
  <c r="S13" i="41"/>
  <c r="R13" i="41"/>
  <c r="P13" i="41"/>
  <c r="O13" i="41"/>
  <c r="N13" i="41"/>
  <c r="M13" i="41"/>
  <c r="L13" i="41"/>
  <c r="K13" i="41"/>
  <c r="J13" i="41"/>
  <c r="I13" i="41"/>
  <c r="T10" i="41"/>
  <c r="S10" i="41"/>
  <c r="R10" i="41"/>
  <c r="Q10" i="41"/>
  <c r="P10" i="41"/>
  <c r="O10" i="41"/>
  <c r="N10" i="41"/>
  <c r="M10" i="41"/>
  <c r="L10" i="41"/>
  <c r="K10" i="41"/>
  <c r="J10" i="41"/>
  <c r="I10" i="41"/>
  <c r="L11" i="41" l="1"/>
  <c r="L17" i="41" s="1"/>
  <c r="P11" i="41"/>
  <c r="P17" i="41" s="1"/>
  <c r="Q11" i="41"/>
  <c r="L37" i="40"/>
  <c r="N11" i="41"/>
  <c r="N17" i="41" s="1"/>
  <c r="O11" i="41"/>
  <c r="M17" i="41"/>
  <c r="M48" i="41" s="1"/>
  <c r="K11" i="41"/>
  <c r="K17" i="41" s="1"/>
  <c r="J11" i="41"/>
  <c r="T11" i="41"/>
  <c r="L40" i="40"/>
  <c r="S11" i="41"/>
  <c r="L38" i="40"/>
  <c r="L41" i="40"/>
  <c r="L39" i="40"/>
  <c r="L42" i="40"/>
  <c r="R11" i="41"/>
  <c r="I17" i="41" l="1"/>
  <c r="I49" i="41" s="1"/>
  <c r="O17" i="41"/>
  <c r="O48" i="41" s="1"/>
  <c r="Q17" i="41"/>
  <c r="P49" i="41"/>
  <c r="P50" i="41"/>
  <c r="P48" i="41"/>
  <c r="K48" i="41"/>
  <c r="N50" i="41"/>
  <c r="N49" i="41"/>
  <c r="N48" i="41"/>
  <c r="M49" i="41"/>
  <c r="M50" i="41"/>
  <c r="L50" i="41"/>
  <c r="L49" i="41"/>
  <c r="L48" i="41"/>
  <c r="J17" i="41"/>
  <c r="K50" i="41"/>
  <c r="K49" i="41"/>
  <c r="R17" i="41"/>
  <c r="S17" i="41"/>
  <c r="T17" i="41"/>
  <c r="L43" i="40"/>
  <c r="I50" i="41" l="1"/>
  <c r="I48" i="41"/>
  <c r="S50" i="41"/>
  <c r="S49" i="41"/>
  <c r="Q49" i="41"/>
  <c r="Q50" i="41"/>
  <c r="T49" i="41"/>
  <c r="T50" i="41"/>
  <c r="Q48" i="41"/>
  <c r="T48" i="41"/>
  <c r="S48" i="41"/>
  <c r="O49" i="41"/>
  <c r="O50" i="41"/>
  <c r="R49" i="41"/>
  <c r="R50" i="41"/>
  <c r="R48" i="41"/>
  <c r="P51" i="41"/>
  <c r="K51" i="41"/>
  <c r="L51" i="41"/>
  <c r="M51" i="41"/>
  <c r="N51" i="41"/>
  <c r="J50" i="41"/>
  <c r="J49" i="41"/>
  <c r="J48" i="41"/>
  <c r="I15" i="40"/>
  <c r="L12" i="40" s="1"/>
  <c r="S51" i="41" l="1"/>
  <c r="Q51" i="41"/>
  <c r="I51" i="41"/>
  <c r="O51" i="41"/>
  <c r="R51" i="41"/>
  <c r="T51" i="41"/>
  <c r="J51" i="41"/>
  <c r="L13" i="40"/>
  <c r="L15" i="40" l="1"/>
</calcChain>
</file>

<file path=xl/sharedStrings.xml><?xml version="1.0" encoding="utf-8"?>
<sst xmlns="http://schemas.openxmlformats.org/spreadsheetml/2006/main" count="56" uniqueCount="55">
  <si>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</si>
  <si>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</si>
  <si>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</si>
  <si>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</si>
  <si>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</si>
  <si>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</si>
  <si>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</si>
  <si>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</si>
  <si>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</si>
  <si>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</si>
  <si>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</si>
  <si>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</si>
  <si>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</si>
  <si>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Numerários em Trânsito</t>
  </si>
  <si>
    <t>% de Recursos Disponíveis (Exceto os Fundos)</t>
  </si>
  <si>
    <t>% Fundo de Reserva</t>
  </si>
  <si>
    <t>% Fundo de Contingência</t>
  </si>
  <si>
    <t>Recursos Disponíveis (Contas Livre Movimentação e Numerários em Trânsito)</t>
  </si>
  <si>
    <t>Total de Recursos</t>
  </si>
  <si>
    <t>Recursos Disponíveis (Contas Fundos de Reserva e de Contingência)</t>
  </si>
  <si>
    <t>Recursos Disponíveis ( - ) Fundos de Reserva e Contingência ( 1 )</t>
  </si>
  <si>
    <t>Recursos Mantidos Fundos de Reversa e Contingência ( 2 )</t>
  </si>
  <si>
    <t>Numerários em Trânsito ( 3 )</t>
  </si>
  <si>
    <t>Total de Recursos ( 1 + 2 + 3 )</t>
  </si>
  <si>
    <t>Recursos em Caixa</t>
  </si>
  <si>
    <t>Total dos Recursos em Caixa</t>
  </si>
  <si>
    <t>Recursos em Conta Corrente</t>
  </si>
  <si>
    <t>Total dos Recursos em Conta Corrente</t>
  </si>
  <si>
    <t>Recursos em Conta Aplicação</t>
  </si>
  <si>
    <t>Total dos Recursos em Conta Aplicação</t>
  </si>
  <si>
    <t>Recursos em Trânsito</t>
  </si>
  <si>
    <t>* Numerários em Trânsito: representam valores que estão em poder da empresa de transporte de valores e que serão depositados em conta corrente bancária da Organização Social.</t>
  </si>
  <si>
    <t>Associação Cultural de Apoio ao Museu Casa de Portinari - Organização Social de Cultura</t>
  </si>
  <si>
    <t>Demonstrativo dos Saldos de Recursos Disponíveis vinculados ao Contrato de Gestão n.º 04/2021</t>
  </si>
  <si>
    <t>Caixa Sede (OS)</t>
  </si>
  <si>
    <t>Caixa Loja (MCP)</t>
  </si>
  <si>
    <t>Caixa PP/Sócios (MCP)</t>
  </si>
  <si>
    <t>Caixa Bilheteria (MFL)</t>
  </si>
  <si>
    <t>BB / 351-4 / 40.807-7 (Diária)</t>
  </si>
  <si>
    <t>BB / 351-4 / 40.808-5 (Captação)</t>
  </si>
  <si>
    <t>BB / 351-4 / 40.809-3 (Fundo de Contingência)</t>
  </si>
  <si>
    <t>BB / 351-4 / 40.810-7 (Fundo de Reserva)</t>
  </si>
  <si>
    <t>BB / 351-4 / 40.811-5 (Loja)</t>
  </si>
  <si>
    <t>CEF / 2105-9 / 003.1346-4 (Bilheteria)</t>
  </si>
  <si>
    <t>Contrato de Gestão n.º 04/2021</t>
  </si>
  <si>
    <t>Gráfico de Recursos Disponíveis por natureza de Contas</t>
  </si>
  <si>
    <t>Recursos mantidos em Caixas</t>
  </si>
  <si>
    <t>Recursos mantidos em Contas Correntes - Livre movimentação</t>
  </si>
  <si>
    <t>Recursos mantidos em Contas Aplicações - Livre movimentação</t>
  </si>
  <si>
    <t>Recursos mantidos em Contas Aplicações - Fundos Reserva e Contingência</t>
  </si>
  <si>
    <t>Recursos mantidos em Contas Correntes - Fundos Reserva e Contingência</t>
  </si>
  <si>
    <t>Recursos mantidos em Poder da empresa de Transporte de Valores</t>
  </si>
  <si>
    <t>Gráfico de Recursos Disponíveis Segregados por Tipo de Contas</t>
  </si>
  <si>
    <t>Caixa Bilheteria (MCI)</t>
  </si>
  <si>
    <t>Data Base: 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</si>
</sst>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 val="double"/>
      <sz val="11"/>
      <color theme="1"/>
      <name val="Calibri"/>
      <family val="2"/>
      <scheme val="minor"/>
    </font>
    <font>
      <u val="double"/>
      <sz val="11"/>
      <color rgb="FFFF0000"/>
      <name val="Calibri"/>
      <family val="2"/>
      <scheme val="minor"/>
    </font>
    <font>
      <b/>
      <u val="double"/>
      <sz val="12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u val="double"/>
      <sz val="12"/>
      <color rgb="FFFF0000"/>
      <name val="Calibri"/>
      <family val="2"/>
      <scheme val="minor"/>
    </font>
    <font>
      <u val="double"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 val="double"/>
      <sz val="12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2" fillId="0" borderId="0"/>
    <xf numFmtId="0" fontId="7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</cellStyleXfs>
  <cellXfs count="74">
    <xf numFmtId="0" fontId="0" fillId="0" borderId="0" xfId="0"/>
    <xf numFmtId="0" fontId="10" fillId="0" borderId="0" xfId="0" applyFont="1" applyAlignment="1" applyProtection="1">
      <alignment horizontal="center"/>
    </xf>
    <xf numFmtId="22" fontId="10" fillId="0" borderId="0" xfId="0" applyNumberFormat="1" applyFont="1" applyAlignment="1" applyProtection="1">
      <alignment horizontal="center"/>
    </xf>
    <xf numFmtId="164" fontId="7" fillId="0" borderId="0" xfId="1" applyFont="1" applyProtection="1"/>
    <xf numFmtId="0" fontId="11" fillId="0" borderId="0" xfId="0" applyFont="1" applyProtection="1"/>
    <xf numFmtId="0" fontId="12" fillId="0" borderId="0" xfId="0" applyFont="1" applyProtection="1"/>
    <xf numFmtId="0" fontId="13" fillId="0" borderId="0" xfId="0" applyFont="1" applyProtection="1"/>
    <xf numFmtId="0" fontId="14" fillId="0" borderId="0" xfId="0" applyFont="1" applyProtection="1"/>
    <xf numFmtId="0" fontId="15" fillId="0" borderId="0" xfId="0" applyFont="1" applyProtection="1"/>
    <xf numFmtId="0" fontId="16" fillId="0" borderId="0" xfId="0" applyFont="1" applyProtection="1"/>
    <xf numFmtId="0" fontId="14" fillId="0" borderId="0" xfId="0" applyFont="1" applyAlignment="1" applyProtection="1"/>
    <xf numFmtId="164" fontId="17" fillId="0" borderId="1" xfId="1" applyFont="1" applyFill="1" applyBorder="1" applyProtection="1"/>
    <xf numFmtId="164" fontId="18" fillId="0" borderId="1" xfId="1" applyFont="1" applyFill="1" applyBorder="1" applyProtection="1"/>
    <xf numFmtId="164" fontId="19" fillId="0" borderId="1" xfId="1" applyFont="1" applyFill="1" applyBorder="1" applyProtection="1"/>
    <xf numFmtId="10" fontId="7" fillId="0" borderId="0" xfId="5" applyNumberFormat="1" applyFont="1" applyAlignment="1" applyProtection="1">
      <alignment horizontal="center"/>
    </xf>
    <xf numFmtId="10" fontId="19" fillId="0" borderId="1" xfId="5" applyNumberFormat="1" applyFont="1" applyBorder="1" applyAlignment="1" applyProtection="1">
      <alignment horizontal="center"/>
    </xf>
    <xf numFmtId="10" fontId="18" fillId="0" borderId="1" xfId="5" applyNumberFormat="1" applyFont="1" applyBorder="1" applyAlignment="1" applyProtection="1">
      <alignment horizontal="center"/>
    </xf>
    <xf numFmtId="10" fontId="17" fillId="0" borderId="1" xfId="5" applyNumberFormat="1" applyFont="1" applyBorder="1" applyAlignment="1" applyProtection="1">
      <alignment horizontal="center"/>
    </xf>
    <xf numFmtId="164" fontId="7" fillId="0" borderId="0" xfId="2" applyFont="1" applyProtection="1"/>
    <xf numFmtId="164" fontId="9" fillId="0" borderId="1" xfId="2" applyFont="1" applyBorder="1" applyAlignment="1" applyProtection="1">
      <alignment horizontal="center"/>
    </xf>
    <xf numFmtId="164" fontId="17" fillId="2" borderId="1" xfId="2" applyFont="1" applyFill="1" applyBorder="1" applyProtection="1"/>
    <xf numFmtId="164" fontId="18" fillId="2" borderId="1" xfId="2" applyFont="1" applyFill="1" applyBorder="1" applyProtection="1"/>
    <xf numFmtId="164" fontId="20" fillId="2" borderId="1" xfId="2" applyFont="1" applyFill="1" applyBorder="1" applyProtection="1"/>
    <xf numFmtId="164" fontId="19" fillId="2" borderId="1" xfId="2" applyFont="1" applyFill="1" applyBorder="1" applyProtection="1"/>
    <xf numFmtId="164" fontId="14" fillId="0" borderId="1" xfId="2" applyFont="1" applyBorder="1" applyAlignment="1" applyProtection="1">
      <alignment horizontal="center"/>
    </xf>
    <xf numFmtId="164" fontId="20" fillId="0" borderId="1" xfId="2" applyFont="1" applyFill="1" applyBorder="1" applyProtection="1"/>
    <xf numFmtId="164" fontId="9" fillId="3" borderId="1" xfId="2" applyFont="1" applyFill="1" applyBorder="1" applyProtection="1"/>
    <xf numFmtId="164" fontId="19" fillId="0" borderId="1" xfId="2" applyFont="1" applyBorder="1" applyAlignment="1" applyProtection="1">
      <alignment horizontal="center"/>
    </xf>
    <xf numFmtId="164" fontId="8" fillId="0" borderId="1" xfId="2" applyFont="1" applyFill="1" applyBorder="1" applyProtection="1"/>
    <xf numFmtId="10" fontId="21" fillId="0" borderId="0" xfId="6" applyNumberFormat="1" applyFont="1" applyProtection="1"/>
    <xf numFmtId="10" fontId="22" fillId="0" borderId="0" xfId="6" applyNumberFormat="1" applyFont="1" applyProtection="1"/>
    <xf numFmtId="0" fontId="6" fillId="0" borderId="0" xfId="0" applyFont="1" applyFill="1" applyBorder="1" applyProtection="1"/>
    <xf numFmtId="0" fontId="23" fillId="0" borderId="0" xfId="0" applyFont="1" applyAlignment="1" applyProtection="1"/>
    <xf numFmtId="10" fontId="11" fillId="0" borderId="1" xfId="5" applyNumberFormat="1" applyFont="1" applyBorder="1" applyProtection="1"/>
    <xf numFmtId="10" fontId="14" fillId="0" borderId="2" xfId="5" applyNumberFormat="1" applyFont="1" applyBorder="1" applyProtection="1"/>
    <xf numFmtId="10" fontId="11" fillId="0" borderId="3" xfId="5" applyNumberFormat="1" applyFont="1" applyBorder="1" applyProtection="1"/>
    <xf numFmtId="0" fontId="14" fillId="0" borderId="1" xfId="0" applyFont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/>
    </xf>
    <xf numFmtId="10" fontId="12" fillId="0" borderId="1" xfId="5" applyNumberFormat="1" applyFont="1" applyBorder="1" applyProtection="1"/>
    <xf numFmtId="1" fontId="11" fillId="0" borderId="4" xfId="0" applyNumberFormat="1" applyFont="1" applyBorder="1" applyAlignment="1" applyProtection="1">
      <alignment horizontal="left"/>
    </xf>
    <xf numFmtId="1" fontId="11" fillId="0" borderId="5" xfId="0" applyNumberFormat="1" applyFont="1" applyBorder="1" applyAlignment="1" applyProtection="1">
      <alignment horizontal="left"/>
    </xf>
    <xf numFmtId="1" fontId="11" fillId="0" borderId="6" xfId="0" applyNumberFormat="1" applyFont="1" applyBorder="1" applyAlignment="1" applyProtection="1">
      <alignment horizontal="left"/>
    </xf>
    <xf numFmtId="10" fontId="11" fillId="0" borderId="0" xfId="0" applyNumberFormat="1" applyFont="1" applyProtection="1"/>
    <xf numFmtId="1" fontId="14" fillId="0" borderId="1" xfId="0" applyNumberFormat="1" applyFont="1" applyBorder="1" applyAlignment="1" applyProtection="1">
      <alignment horizontal="center"/>
    </xf>
    <xf numFmtId="0" fontId="24" fillId="2" borderId="1" xfId="0" applyFont="1" applyFill="1" applyBorder="1" applyAlignment="1" applyProtection="1">
      <alignment horizontal="left"/>
    </xf>
    <xf numFmtId="0" fontId="16" fillId="2" borderId="1" xfId="0" applyFont="1" applyFill="1" applyBorder="1" applyAlignment="1" applyProtection="1">
      <alignment horizontal="left"/>
    </xf>
    <xf numFmtId="0" fontId="15" fillId="2" borderId="1" xfId="0" applyFont="1" applyFill="1" applyBorder="1" applyAlignment="1" applyProtection="1">
      <alignment horizontal="left"/>
    </xf>
    <xf numFmtId="1" fontId="11" fillId="0" borderId="1" xfId="0" applyNumberFormat="1" applyFont="1" applyFill="1" applyBorder="1" applyAlignment="1" applyProtection="1">
      <alignment horizontal="left"/>
    </xf>
    <xf numFmtId="1" fontId="13" fillId="0" borderId="1" xfId="0" applyNumberFormat="1" applyFont="1" applyBorder="1" applyAlignment="1" applyProtection="1">
      <alignment horizontal="left"/>
    </xf>
    <xf numFmtId="1" fontId="14" fillId="3" borderId="1" xfId="0" applyNumberFormat="1" applyFont="1" applyFill="1" applyBorder="1" applyAlignment="1" applyProtection="1">
      <alignment horizontal="left"/>
    </xf>
    <xf numFmtId="0" fontId="25" fillId="0" borderId="0" xfId="0" applyFont="1" applyBorder="1" applyAlignment="1" applyProtection="1">
      <alignment horizontal="right"/>
    </xf>
    <xf numFmtId="0" fontId="26" fillId="0" borderId="0" xfId="0" applyFont="1" applyBorder="1" applyAlignment="1" applyProtection="1">
      <alignment horizontal="right"/>
    </xf>
    <xf numFmtId="0" fontId="27" fillId="0" borderId="0" xfId="0" applyFont="1" applyAlignment="1" applyProtection="1">
      <alignment horizontal="center"/>
    </xf>
    <xf numFmtId="0" fontId="28" fillId="0" borderId="0" xfId="0" applyFont="1" applyAlignment="1" applyProtection="1">
      <alignment horizontal="center"/>
    </xf>
    <xf numFmtId="1" fontId="11" fillId="0" borderId="1" xfId="0" applyNumberFormat="1" applyFont="1" applyBorder="1" applyAlignment="1" applyProtection="1">
      <alignment horizontal="left"/>
    </xf>
    <xf numFmtId="43" fontId="11" fillId="0" borderId="0" xfId="0" applyNumberFormat="1" applyFont="1" applyAlignment="1" applyProtection="1">
      <alignment horizontal="center"/>
    </xf>
    <xf numFmtId="0" fontId="11" fillId="0" borderId="0" xfId="0" applyFont="1" applyAlignment="1" applyProtection="1">
      <alignment horizontal="center"/>
    </xf>
    <xf numFmtId="1" fontId="12" fillId="0" borderId="1" xfId="0" applyNumberFormat="1" applyFont="1" applyBorder="1" applyAlignment="1" applyProtection="1">
      <alignment horizontal="left"/>
    </xf>
    <xf numFmtId="43" fontId="12" fillId="0" borderId="0" xfId="0" applyNumberFormat="1" applyFont="1" applyAlignment="1" applyProtection="1">
      <alignment horizontal="center"/>
    </xf>
    <xf numFmtId="0" fontId="12" fillId="0" borderId="0" xfId="0" applyFont="1" applyAlignment="1" applyProtection="1">
      <alignment horizontal="center"/>
    </xf>
    <xf numFmtId="1" fontId="23" fillId="0" borderId="0" xfId="0" applyNumberFormat="1" applyFont="1" applyAlignment="1" applyProtection="1">
      <alignment horizontal="center"/>
    </xf>
    <xf numFmtId="0" fontId="17" fillId="0" borderId="1" xfId="0" applyFont="1" applyFill="1" applyBorder="1" applyAlignment="1" applyProtection="1">
      <alignment horizontal="left"/>
    </xf>
    <xf numFmtId="0" fontId="18" fillId="0" borderId="1" xfId="0" applyFont="1" applyFill="1" applyBorder="1" applyAlignment="1" applyProtection="1">
      <alignment horizontal="left"/>
    </xf>
    <xf numFmtId="0" fontId="15" fillId="0" borderId="1" xfId="0" applyFont="1" applyFill="1" applyBorder="1" applyAlignment="1" applyProtection="1">
      <alignment horizontal="left"/>
    </xf>
    <xf numFmtId="0" fontId="28" fillId="0" borderId="0" xfId="0" applyFont="1" applyBorder="1" applyAlignment="1" applyProtection="1">
      <alignment horizontal="left"/>
    </xf>
    <xf numFmtId="0" fontId="26" fillId="0" borderId="7" xfId="0" applyFont="1" applyBorder="1" applyAlignment="1" applyProtection="1">
      <alignment horizontal="center"/>
    </xf>
    <xf numFmtId="0" fontId="23" fillId="0" borderId="0" xfId="0" applyFont="1" applyAlignment="1" applyProtection="1">
      <alignment horizontal="center"/>
    </xf>
    <xf numFmtId="164" fontId="11" fillId="0" borderId="1" xfId="1" applyFont="1" applyBorder="1" applyAlignment="1" applyProtection="1">
      <alignment horizontal="center"/>
    </xf>
    <xf numFmtId="0" fontId="11" fillId="0" borderId="1" xfId="0" applyFont="1" applyBorder="1" applyAlignment="1" applyProtection="1">
      <alignment horizontal="left"/>
    </xf>
    <xf numFmtId="164" fontId="11" fillId="0" borderId="3" xfId="1" applyFont="1" applyBorder="1" applyAlignment="1" applyProtection="1">
      <alignment horizontal="center"/>
    </xf>
    <xf numFmtId="0" fontId="14" fillId="3" borderId="1" xfId="0" applyFont="1" applyFill="1" applyBorder="1" applyAlignment="1" applyProtection="1">
      <alignment horizontal="left"/>
    </xf>
    <xf numFmtId="164" fontId="14" fillId="3" borderId="2" xfId="1" applyFont="1" applyFill="1" applyBorder="1" applyAlignment="1" applyProtection="1">
      <alignment horizontal="center"/>
    </xf>
    <xf numFmtId="0" fontId="12" fillId="0" borderId="1" xfId="0" applyFont="1" applyBorder="1" applyAlignment="1" applyProtection="1">
      <alignment horizontal="left"/>
    </xf>
    <xf numFmtId="164" fontId="12" fillId="0" borderId="1" xfId="1" applyFont="1" applyBorder="1" applyAlignment="1" applyProtection="1">
      <alignment horizontal="center"/>
    </xf>
  </cellXfs>
  <cellStyles count="12">
    <cellStyle name="Moeda" xfId="1" builtinId="4"/>
    <cellStyle name="Moeda 2" xfId="2"/>
    <cellStyle name="Normal" xfId="0" builtinId="0"/>
    <cellStyle name="Normal 2" xfId="3"/>
    <cellStyle name="Normal 2 2" xfId="4"/>
    <cellStyle name="Porcentagem" xfId="5" builtinId="5"/>
    <cellStyle name="Porcentagem 2" xfId="6"/>
    <cellStyle name="Separador de milhares 2" xfId="7"/>
    <cellStyle name="Separador de milhares 2 2" xfId="8"/>
    <cellStyle name="Separador de milhares 3" xfId="9"/>
    <cellStyle name="Vírgula 2" xfId="10"/>
    <cellStyle name="Vírgula 3" xfId="1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spPr>
            <a:ln>
              <a:solidFill>
                <a:schemeClr val="bg1">
                  <a:lumMod val="65000"/>
                </a:schemeClr>
              </a:solidFill>
            </a:ln>
            <a:effectLst>
              <a:innerShdw blurRad="114300">
                <a:prstClr val="black"/>
              </a:innerShdw>
            </a:effectLst>
            <a:scene3d>
              <a:camera prst="orthographicFront"/>
              <a:lightRig rig="threePt" dir="t"/>
            </a:scene3d>
            <a:sp3d prstMaterial="metal">
              <a:bevelT w="88900" h="88900"/>
              <a:contourClr>
                <a:srgbClr val="000000"/>
              </a:contourClr>
            </a:sp3d>
          </c:spPr>
          <c:dPt>
            <c:idx val="0"/>
            <c:bubble3D val="0"/>
            <c:explosion val="1"/>
            <c:spPr>
              <a:solidFill>
                <a:schemeClr val="accent1"/>
              </a:solidFill>
              <a:ln w="25400">
                <a:solidFill>
                  <a:schemeClr val="bg1">
                    <a:lumMod val="65000"/>
                  </a:schemeClr>
                </a:solidFill>
              </a:ln>
              <a:effectLst>
                <a:innerShdw blurRad="114300">
                  <a:prstClr val="black"/>
                </a:innerShdw>
              </a:effectLst>
              <a:scene3d>
                <a:camera prst="orthographicFront"/>
                <a:lightRig rig="threePt" dir="t"/>
              </a:scene3d>
              <a:sp3d contourW="25400" prstMaterial="metal">
                <a:bevelT w="88900" h="88900"/>
                <a:contourClr>
                  <a:schemeClr val="bg1">
                    <a:lumMod val="65000"/>
                  </a:schemeClr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bg1">
                    <a:lumMod val="65000"/>
                  </a:schemeClr>
                </a:solidFill>
              </a:ln>
              <a:effectLst>
                <a:innerShdw blurRad="114300">
                  <a:prstClr val="black"/>
                </a:innerShdw>
              </a:effectLst>
              <a:scene3d>
                <a:camera prst="orthographicFront"/>
                <a:lightRig rig="threePt" dir="t"/>
              </a:scene3d>
              <a:sp3d contourW="25400" prstMaterial="metal">
                <a:bevelT w="88900" h="88900"/>
                <a:contourClr>
                  <a:schemeClr val="bg1">
                    <a:lumMod val="65000"/>
                  </a:schemeClr>
                </a:contourClr>
              </a:sp3d>
            </c:spPr>
          </c:dPt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val>
            <c:numRef>
              <c:f>' GRÁFICO CG 04.2021'!$I$12:$I$13</c:f>
              <c:numCache>
                <c:formatCode>_("R$ "* #,##0.00_);_("R$ "* \(#,##0.00\);_("R$ "* "-"??_);_(@_)</c:formatCode>
                <c:ptCount val="2"/>
                <c:pt idx="0">
                  <c:v>5641952.6500000004</c:v>
                </c:pt>
                <c:pt idx="1">
                  <c:v>3166186.77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cene3d>
          <a:camera prst="orthographicFront"/>
          <a:lightRig rig="threePt" dir="t"/>
        </a:scene3d>
        <a:sp3d>
          <a:bevelT/>
          <a:bevelB/>
        </a:sp3d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04.2021'!$L$37</c:f>
              <c:numCache>
                <c:formatCode>0.00%</c:formatCode>
                <c:ptCount val="1"/>
                <c:pt idx="0">
                  <c:v>7.3317640560235367E-4</c:v>
                </c:pt>
              </c:numCache>
            </c:numRef>
          </c:val>
        </c:ser>
        <c:ser>
          <c:idx val="1"/>
          <c:order val="1"/>
          <c:spPr>
            <a:solidFill>
              <a:srgbClr val="C0504D"/>
            </a:solidFill>
            <a:ln w="25400"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p3d/>
            </c:spPr>
          </c:dPt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04.2021'!$L$38</c:f>
              <c:numCache>
                <c:formatCode>0.00%</c:formatCode>
                <c:ptCount val="1"/>
                <c:pt idx="0">
                  <c:v>1.2563162856929438E-2</c:v>
                </c:pt>
              </c:numCache>
            </c:numRef>
          </c:val>
        </c:ser>
        <c:ser>
          <c:idx val="2"/>
          <c:order val="2"/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04.2021'!$L$39</c:f>
              <c:numCache>
                <c:formatCode>0.00%</c:formatCode>
                <c:ptCount val="1"/>
                <c:pt idx="0">
                  <c:v>1.9962638148159555E-3</c:v>
                </c:pt>
              </c:numCache>
            </c:numRef>
          </c:val>
        </c:ser>
        <c:ser>
          <c:idx val="3"/>
          <c:order val="3"/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4305555555555618E-2"/>
                  <c:y val="-4.03429083679133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 GRÁFICO CG 04.2021'!$L$40</c:f>
              <c:numCache>
                <c:formatCode>0.00%</c:formatCode>
                <c:ptCount val="1"/>
                <c:pt idx="0">
                  <c:v>0.62724218777181895</c:v>
                </c:pt>
              </c:numCache>
            </c:numRef>
          </c:val>
        </c:ser>
        <c:ser>
          <c:idx val="4"/>
          <c:order val="4"/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6041666666666539E-2"/>
                  <c:y val="4.03429083679133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 GRÁFICO CG 04.2021'!$L$41</c:f>
              <c:numCache>
                <c:formatCode>0.00%</c:formatCode>
                <c:ptCount val="1"/>
                <c:pt idx="0">
                  <c:v>0.35746520915083335</c:v>
                </c:pt>
              </c:numCache>
            </c:numRef>
          </c:val>
        </c:ser>
        <c:ser>
          <c:idx val="5"/>
          <c:order val="5"/>
          <c:spPr>
            <a:solidFill>
              <a:srgbClr val="F79646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 GRÁFICO CG 04.2021'!$L$42</c:f>
              <c:numCache>
                <c:formatCode>0.00%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20207576"/>
        <c:axId val="1320208752"/>
        <c:axId val="0"/>
      </c:bar3DChart>
      <c:catAx>
        <c:axId val="1320207576"/>
        <c:scaling>
          <c:orientation val="minMax"/>
        </c:scaling>
        <c:delete val="1"/>
        <c:axPos val="b"/>
        <c:majorTickMark val="out"/>
        <c:minorTickMark val="none"/>
        <c:tickLblPos val="nextTo"/>
        <c:crossAx val="1320208752"/>
        <c:crosses val="autoZero"/>
        <c:auto val="1"/>
        <c:lblAlgn val="ctr"/>
        <c:lblOffset val="100"/>
        <c:noMultiLvlLbl val="0"/>
      </c:catAx>
      <c:valAx>
        <c:axId val="1320208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0070C0"/>
              </a:solidFill>
              <a:round/>
            </a:ln>
            <a:effectLst/>
          </c:spPr>
        </c:majorGridlines>
        <c:numFmt formatCode="0.00%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20207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>
      <a:bevelT/>
    </a:sp3d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304800</xdr:colOff>
      <xdr:row>2</xdr:row>
      <xdr:rowOff>28575</xdr:rowOff>
    </xdr:from>
    <xdr:to>
      <xdr:col>10</xdr:col>
      <xdr:colOff>608286</xdr:colOff>
      <xdr:row>4</xdr:row>
      <xdr:rowOff>0</xdr:rowOff>
    </xdr:to>
    <xdr:pic>
      <xdr:nvPicPr>
        <xdr:cNvPr id="4" name="Imagem 3" descr="regua_ACAM_colorida-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428625"/>
          <a:ext cx="7275786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15</xdr:row>
      <xdr:rowOff>95250</xdr:rowOff>
    </xdr:from>
    <xdr:to>
      <xdr:col>11</xdr:col>
      <xdr:colOff>561975</xdr:colOff>
      <xdr:row>32</xdr:row>
      <xdr:rowOff>76200</xdr:rowOff>
    </xdr:to>
    <xdr:graphicFrame macro="">
      <xdr:nvGraphicFramePr>
        <xdr:cNvPr id="178274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361950</xdr:colOff>
      <xdr:row>44</xdr:row>
      <xdr:rowOff>0</xdr:rowOff>
    </xdr:from>
    <xdr:to>
      <xdr:col>12</xdr:col>
      <xdr:colOff>0</xdr:colOff>
      <xdr:row>59</xdr:row>
      <xdr:rowOff>152400</xdr:rowOff>
    </xdr:to>
    <xdr:graphicFrame macro="">
      <xdr:nvGraphicFramePr>
        <xdr:cNvPr id="178276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257174</xdr:colOff>
      <xdr:row>2</xdr:row>
      <xdr:rowOff>180975</xdr:rowOff>
    </xdr:from>
    <xdr:to>
      <xdr:col>11</xdr:col>
      <xdr:colOff>473293</xdr:colOff>
      <xdr:row>4</xdr:row>
      <xdr:rowOff>133350</xdr:rowOff>
    </xdr:to>
    <xdr:pic>
      <xdr:nvPicPr>
        <xdr:cNvPr id="6" name="Imagem 5" descr="regua_ACAM_colorida-0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4" y="581025"/>
          <a:ext cx="6902669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V52"/>
  <sheetViews>
    <sheetView showGridLines="0" zoomScaleNormal="100" workbookViewId="0">
      <pane xSplit="8" ySplit="10" topLeftCell="T11" activePane="bottomRight" state="frozen"/>
      <selection pane="topRight" activeCell="I1" sqref="I1"/>
      <selection pane="bottomLeft" activeCell="A11" sqref="A11"/>
      <selection pane="bottomRight" activeCell="F8" sqref="F8"/>
    </sheetView>
  </sheetViews>
  <sheetFormatPr defaultRowHeight="15.75" x14ac:dyDescent="0.25"/>
  <cols>
    <col min="1" max="1" width="0.5703125" style="4" customWidth="1"/>
    <col min="2" max="5" width="9.140625" style="4"/>
    <col min="6" max="6" width="14.42578125" style="4" customWidth="1"/>
    <col min="7" max="7" width="9.140625" style="4"/>
    <col min="8" max="8" width="11" style="4" customWidth="1"/>
    <col min="9" max="20" width="16.7109375" style="18" customWidth="1"/>
    <col min="21" max="16384" width="9.140625" style="4"/>
  </cols>
  <sheetData>
    <row r="6" spans="1:256" x14ac:dyDescent="0.25">
      <c r="B6" s="52" t="s">
        <v>32</v>
      </c>
      <c r="C6" s="52"/>
      <c r="D6" s="52"/>
      <c r="E6" s="52"/>
      <c r="F6" s="52"/>
      <c r="G6" s="52"/>
      <c r="H6" s="52"/>
      <c r="I6" s="52"/>
      <c r="J6" s="52"/>
    </row>
    <row r="7" spans="1:256" x14ac:dyDescent="0.25">
      <c r="B7" s="52" t="s">
        <v>33</v>
      </c>
      <c r="C7" s="52"/>
      <c r="D7" s="52"/>
      <c r="E7" s="52"/>
      <c r="F7" s="52"/>
      <c r="G7" s="52"/>
      <c r="H7" s="52"/>
      <c r="I7" s="52"/>
      <c r="J7" s="52"/>
    </row>
    <row r="8" spans="1:256" x14ac:dyDescent="0.25">
      <c r="B8" s="53" t="s">
        <v>54</v>
      </c>
      <c r="C8" s="53"/>
      <c r="D8" s="53"/>
      <c r="E8" s="32"/>
      <c r="F8" s="32"/>
      <c r="G8" s="32"/>
      <c r="H8" s="32"/>
      <c r="J8" s="1"/>
      <c r="K8" s="2"/>
    </row>
    <row r="10" spans="1:256" x14ac:dyDescent="0.25">
      <c r="B10" s="43"/>
      <c r="C10" s="43"/>
      <c r="D10" s="43"/>
      <c r="E10" s="43"/>
      <c r="F10" s="43"/>
      <c r="G10" s="43"/>
      <c r="H10" s="43"/>
      <c r="I10" s="19" t="str">
        <f>I19</f>
        <v>Janeiro</v>
      </c>
      <c r="J10" s="19" t="str">
        <f t="shared" ref="J10:T10" si="0">J19</f>
        <v>Fevereiro</v>
      </c>
      <c r="K10" s="19" t="str">
        <f t="shared" si="0"/>
        <v>Março</v>
      </c>
      <c r="L10" s="19" t="str">
        <f t="shared" si="0"/>
        <v>Abril</v>
      </c>
      <c r="M10" s="19" t="str">
        <f t="shared" si="0"/>
        <v>Maio</v>
      </c>
      <c r="N10" s="19" t="str">
        <f t="shared" si="0"/>
        <v>Junho</v>
      </c>
      <c r="O10" s="19" t="str">
        <f t="shared" si="0"/>
        <v>Julho</v>
      </c>
      <c r="P10" s="19" t="str">
        <f t="shared" si="0"/>
        <v>Agosto</v>
      </c>
      <c r="Q10" s="19" t="str">
        <f t="shared" si="0"/>
        <v>Setembro</v>
      </c>
      <c r="R10" s="19" t="str">
        <f t="shared" si="0"/>
        <v>Outubro</v>
      </c>
      <c r="S10" s="19" t="str">
        <f t="shared" si="0"/>
        <v>Novembro</v>
      </c>
      <c r="T10" s="19" t="str">
        <f t="shared" si="0"/>
        <v>Dezembro</v>
      </c>
    </row>
    <row r="11" spans="1:256" x14ac:dyDescent="0.25">
      <c r="A11" s="7"/>
      <c r="B11" s="44" t="s">
        <v>20</v>
      </c>
      <c r="C11" s="44"/>
      <c r="D11" s="44"/>
      <c r="E11" s="44"/>
      <c r="F11" s="44"/>
      <c r="G11" s="44"/>
      <c r="H11" s="44"/>
      <c r="I11" s="20">
        <f>I26+I35-SUM(I30:I31)+I44-SUM(I39:I40)</f>
        <v>6833937.1899999985</v>
      </c>
      <c r="J11" s="20">
        <f t="shared" ref="J11:N11" si="1">J26+J35-SUM(J30:J31)+J44-SUM(J39:J40)</f>
        <v>7033517.3499999996</v>
      </c>
      <c r="K11" s="20">
        <f t="shared" si="1"/>
        <v>7271399.5200000014</v>
      </c>
      <c r="L11" s="20">
        <f t="shared" si="1"/>
        <v>7589813.3999999994</v>
      </c>
      <c r="M11" s="20">
        <f t="shared" si="1"/>
        <v>6709530.2300000004</v>
      </c>
      <c r="N11" s="20">
        <f t="shared" si="1"/>
        <v>6462797</v>
      </c>
      <c r="O11" s="20">
        <f t="shared" ref="O11:T11" si="2">O26+O35-SUM(O30:O31)+O44-SUM(O39:O40)</f>
        <v>6375199.6399999997</v>
      </c>
      <c r="P11" s="20">
        <f t="shared" si="2"/>
        <v>6304050.4099999992</v>
      </c>
      <c r="Q11" s="20">
        <f t="shared" si="2"/>
        <v>6310025.0899999999</v>
      </c>
      <c r="R11" s="20">
        <f t="shared" si="2"/>
        <v>6371419.79</v>
      </c>
      <c r="S11" s="20">
        <f t="shared" si="2"/>
        <v>6368582.5</v>
      </c>
      <c r="T11" s="20">
        <f t="shared" si="2"/>
        <v>5641952.6500000004</v>
      </c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3" spans="1:256" x14ac:dyDescent="0.25">
      <c r="A13" s="9"/>
      <c r="B13" s="45" t="s">
        <v>21</v>
      </c>
      <c r="C13" s="45"/>
      <c r="D13" s="45"/>
      <c r="E13" s="45"/>
      <c r="F13" s="45"/>
      <c r="G13" s="45"/>
      <c r="H13" s="45"/>
      <c r="I13" s="21">
        <f t="shared" ref="I13:N13" si="3">SUM(I30:I31)+SUM(I39:I40)</f>
        <v>2682738.46</v>
      </c>
      <c r="J13" s="21">
        <f t="shared" si="3"/>
        <v>2737307.16</v>
      </c>
      <c r="K13" s="21">
        <f t="shared" si="3"/>
        <v>2784392.16</v>
      </c>
      <c r="L13" s="21">
        <f t="shared" si="3"/>
        <v>2824561.9400000004</v>
      </c>
      <c r="M13" s="21">
        <f t="shared" si="3"/>
        <v>2851975.08</v>
      </c>
      <c r="N13" s="21">
        <f t="shared" si="3"/>
        <v>2901316.06</v>
      </c>
      <c r="O13" s="21">
        <f t="shared" ref="O13:T13" si="4">SUM(O30:O31)+SUM(O39:O40)</f>
        <v>2950365.1399999997</v>
      </c>
      <c r="P13" s="21">
        <f t="shared" si="4"/>
        <v>3003926.55</v>
      </c>
      <c r="Q13" s="21">
        <f t="shared" si="4"/>
        <v>3050971.08</v>
      </c>
      <c r="R13" s="21">
        <f t="shared" si="4"/>
        <v>3099355.95</v>
      </c>
      <c r="S13" s="21">
        <f t="shared" si="4"/>
        <v>3118753.9299999997</v>
      </c>
      <c r="T13" s="21">
        <f t="shared" si="4"/>
        <v>3166186.77</v>
      </c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</row>
    <row r="15" spans="1:256" x14ac:dyDescent="0.25">
      <c r="A15" s="6"/>
      <c r="B15" s="46" t="s">
        <v>22</v>
      </c>
      <c r="C15" s="46"/>
      <c r="D15" s="46"/>
      <c r="E15" s="46"/>
      <c r="F15" s="46"/>
      <c r="G15" s="46"/>
      <c r="H15" s="46"/>
      <c r="I15" s="22">
        <f t="shared" ref="I15:T15" si="5">I46</f>
        <v>0</v>
      </c>
      <c r="J15" s="22">
        <f t="shared" si="5"/>
        <v>0</v>
      </c>
      <c r="K15" s="22">
        <f t="shared" si="5"/>
        <v>0</v>
      </c>
      <c r="L15" s="22">
        <f t="shared" si="5"/>
        <v>0</v>
      </c>
      <c r="M15" s="22">
        <f t="shared" si="5"/>
        <v>0</v>
      </c>
      <c r="N15" s="22">
        <f t="shared" si="5"/>
        <v>0</v>
      </c>
      <c r="O15" s="22">
        <f t="shared" si="5"/>
        <v>0</v>
      </c>
      <c r="P15" s="22">
        <f t="shared" si="5"/>
        <v>0</v>
      </c>
      <c r="Q15" s="22">
        <f t="shared" si="5"/>
        <v>0</v>
      </c>
      <c r="R15" s="22">
        <f t="shared" si="5"/>
        <v>0</v>
      </c>
      <c r="S15" s="22">
        <f t="shared" si="5"/>
        <v>0</v>
      </c>
      <c r="T15" s="22">
        <f t="shared" si="5"/>
        <v>0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7" spans="1:256" x14ac:dyDescent="0.25">
      <c r="A17" s="8"/>
      <c r="B17" s="46" t="s">
        <v>23</v>
      </c>
      <c r="C17" s="46"/>
      <c r="D17" s="46"/>
      <c r="E17" s="46"/>
      <c r="F17" s="46"/>
      <c r="G17" s="46"/>
      <c r="H17" s="46"/>
      <c r="I17" s="23">
        <f t="shared" ref="I17:T17" si="6">I11+I13+I15</f>
        <v>9516675.6499999985</v>
      </c>
      <c r="J17" s="23">
        <f t="shared" si="6"/>
        <v>9770824.5099999998</v>
      </c>
      <c r="K17" s="23">
        <f t="shared" si="6"/>
        <v>10055791.680000002</v>
      </c>
      <c r="L17" s="23">
        <f t="shared" si="6"/>
        <v>10414375.34</v>
      </c>
      <c r="M17" s="23">
        <f t="shared" si="6"/>
        <v>9561505.3100000005</v>
      </c>
      <c r="N17" s="23">
        <f t="shared" si="6"/>
        <v>9364113.0600000005</v>
      </c>
      <c r="O17" s="23">
        <f t="shared" si="6"/>
        <v>9325564.7799999993</v>
      </c>
      <c r="P17" s="23">
        <f t="shared" si="6"/>
        <v>9307976.959999999</v>
      </c>
      <c r="Q17" s="23">
        <f t="shared" si="6"/>
        <v>9360996.1699999999</v>
      </c>
      <c r="R17" s="23">
        <f t="shared" si="6"/>
        <v>9470775.7400000002</v>
      </c>
      <c r="S17" s="23">
        <f t="shared" si="6"/>
        <v>9487336.4299999997</v>
      </c>
      <c r="T17" s="23">
        <f t="shared" si="6"/>
        <v>8808139.4199999999</v>
      </c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</row>
    <row r="19" spans="1:256" x14ac:dyDescent="0.25">
      <c r="B19" s="43" t="s">
        <v>24</v>
      </c>
      <c r="C19" s="43"/>
      <c r="D19" s="43"/>
      <c r="E19" s="43"/>
      <c r="F19" s="43"/>
      <c r="G19" s="43"/>
      <c r="H19" s="43"/>
      <c r="I19" s="24" t="s">
        <v>0</v>
      </c>
      <c r="J19" s="24" t="s">
        <v>1</v>
      </c>
      <c r="K19" s="24" t="s">
        <v>2</v>
      </c>
      <c r="L19" s="24" t="s">
        <v>3</v>
      </c>
      <c r="M19" s="24" t="s">
        <v>4</v>
      </c>
      <c r="N19" s="24" t="s">
        <v>5</v>
      </c>
      <c r="O19" s="24" t="s">
        <v>6</v>
      </c>
      <c r="P19" s="24" t="s">
        <v>7</v>
      </c>
      <c r="Q19" s="24" t="s">
        <v>8</v>
      </c>
      <c r="R19" s="24" t="s">
        <v>9</v>
      </c>
      <c r="S19" s="24" t="s">
        <v>10</v>
      </c>
      <c r="T19" s="24" t="s">
        <v>11</v>
      </c>
    </row>
    <row r="20" spans="1:256" x14ac:dyDescent="0.25">
      <c r="B20" s="47" t="s">
        <v>34</v>
      </c>
      <c r="C20" s="47"/>
      <c r="D20" s="47"/>
      <c r="E20" s="47"/>
      <c r="F20" s="47"/>
      <c r="G20" s="47"/>
      <c r="H20" s="47"/>
      <c r="I20" s="25">
        <v>5622.97</v>
      </c>
      <c r="J20" s="25">
        <v>4432.84</v>
      </c>
      <c r="K20" s="25">
        <v>1680.58</v>
      </c>
      <c r="L20" s="25">
        <v>3517.05</v>
      </c>
      <c r="M20" s="25">
        <v>6728.62</v>
      </c>
      <c r="N20" s="25">
        <v>2160.7399999999998</v>
      </c>
      <c r="O20" s="25">
        <v>2895.41</v>
      </c>
      <c r="P20" s="25">
        <v>4524.2700000000004</v>
      </c>
      <c r="Q20" s="25">
        <v>1946.9</v>
      </c>
      <c r="R20" s="25">
        <v>5031.84</v>
      </c>
      <c r="S20" s="25">
        <v>851.69</v>
      </c>
      <c r="T20" s="25">
        <v>0</v>
      </c>
    </row>
    <row r="21" spans="1:256" x14ac:dyDescent="0.25">
      <c r="B21" s="47" t="s">
        <v>35</v>
      </c>
      <c r="C21" s="47"/>
      <c r="D21" s="47"/>
      <c r="E21" s="47"/>
      <c r="F21" s="47"/>
      <c r="G21" s="47"/>
      <c r="H21" s="47"/>
      <c r="I21" s="25">
        <v>2589.38</v>
      </c>
      <c r="J21" s="25">
        <v>996.19</v>
      </c>
      <c r="K21" s="25">
        <v>946.6</v>
      </c>
      <c r="L21" s="25">
        <v>574.33000000000004</v>
      </c>
      <c r="M21" s="25">
        <v>463.23</v>
      </c>
      <c r="N21" s="25">
        <v>1640.53</v>
      </c>
      <c r="O21" s="25">
        <v>643.33000000000004</v>
      </c>
      <c r="P21" s="25">
        <v>765.15</v>
      </c>
      <c r="Q21" s="25">
        <v>426.47</v>
      </c>
      <c r="R21" s="25">
        <v>3065.67</v>
      </c>
      <c r="S21" s="25">
        <v>3411.42</v>
      </c>
      <c r="T21" s="25">
        <v>512.91999999999996</v>
      </c>
    </row>
    <row r="22" spans="1:256" x14ac:dyDescent="0.25">
      <c r="B22" s="47" t="s">
        <v>36</v>
      </c>
      <c r="C22" s="47"/>
      <c r="D22" s="47"/>
      <c r="E22" s="47"/>
      <c r="F22" s="47"/>
      <c r="G22" s="47"/>
      <c r="H22" s="47"/>
      <c r="I22" s="25">
        <v>809</v>
      </c>
      <c r="J22" s="25">
        <v>959</v>
      </c>
      <c r="K22" s="25">
        <v>989</v>
      </c>
      <c r="L22" s="25">
        <v>144</v>
      </c>
      <c r="M22" s="25">
        <v>144</v>
      </c>
      <c r="N22" s="25">
        <v>186</v>
      </c>
      <c r="O22" s="25">
        <v>216</v>
      </c>
      <c r="P22" s="25">
        <v>228</v>
      </c>
      <c r="Q22" s="25">
        <v>328</v>
      </c>
      <c r="R22" s="25">
        <v>330</v>
      </c>
      <c r="S22" s="25">
        <v>379</v>
      </c>
      <c r="T22" s="25">
        <v>401</v>
      </c>
    </row>
    <row r="23" spans="1:256" x14ac:dyDescent="0.25">
      <c r="B23" s="47" t="s">
        <v>37</v>
      </c>
      <c r="C23" s="47"/>
      <c r="D23" s="47"/>
      <c r="E23" s="47"/>
      <c r="F23" s="47"/>
      <c r="G23" s="47"/>
      <c r="H23" s="47"/>
      <c r="I23" s="25">
        <v>852</v>
      </c>
      <c r="J23" s="25">
        <v>867</v>
      </c>
      <c r="K23" s="25">
        <v>1856</v>
      </c>
      <c r="L23" s="25">
        <v>4965</v>
      </c>
      <c r="M23" s="25">
        <v>6532.5</v>
      </c>
      <c r="N23" s="25">
        <v>4294.5</v>
      </c>
      <c r="O23" s="25">
        <v>6061</v>
      </c>
      <c r="P23" s="25">
        <v>3027</v>
      </c>
      <c r="Q23" s="25">
        <v>4239</v>
      </c>
      <c r="R23" s="25">
        <v>5300</v>
      </c>
      <c r="S23" s="25">
        <v>4107</v>
      </c>
      <c r="T23" s="25">
        <v>4907</v>
      </c>
    </row>
    <row r="24" spans="1:256" x14ac:dyDescent="0.25">
      <c r="B24" s="47" t="s">
        <v>53</v>
      </c>
      <c r="C24" s="47"/>
      <c r="D24" s="47"/>
      <c r="E24" s="47"/>
      <c r="F24" s="47"/>
      <c r="G24" s="47"/>
      <c r="H24" s="47"/>
      <c r="I24" s="25">
        <v>2640.5</v>
      </c>
      <c r="J24" s="25">
        <v>3158</v>
      </c>
      <c r="K24" s="25">
        <v>3960.5</v>
      </c>
      <c r="L24" s="25">
        <v>4875.5</v>
      </c>
      <c r="M24" s="25">
        <v>1305</v>
      </c>
      <c r="N24" s="25">
        <v>2332.5</v>
      </c>
      <c r="O24" s="25">
        <v>3157.5</v>
      </c>
      <c r="P24" s="25">
        <v>3832.5</v>
      </c>
      <c r="Q24" s="25">
        <v>4485</v>
      </c>
      <c r="R24" s="25">
        <v>5272.5</v>
      </c>
      <c r="S24" s="25">
        <v>6462.5</v>
      </c>
      <c r="T24" s="25">
        <v>637</v>
      </c>
    </row>
    <row r="25" spans="1:256" x14ac:dyDescent="0.25">
      <c r="B25" s="39"/>
      <c r="C25" s="40"/>
      <c r="D25" s="40"/>
      <c r="E25" s="40"/>
      <c r="F25" s="40"/>
      <c r="G25" s="40"/>
      <c r="H25" s="41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spans="1:256" x14ac:dyDescent="0.25">
      <c r="A26" s="7"/>
      <c r="B26" s="49" t="s">
        <v>25</v>
      </c>
      <c r="C26" s="49"/>
      <c r="D26" s="49"/>
      <c r="E26" s="49"/>
      <c r="F26" s="49"/>
      <c r="G26" s="49"/>
      <c r="H26" s="49"/>
      <c r="I26" s="26">
        <f>SUM(I20:I24)</f>
        <v>12513.85</v>
      </c>
      <c r="J26" s="26">
        <f t="shared" ref="J26:O26" si="7">SUM(J20:J24)</f>
        <v>10413.030000000001</v>
      </c>
      <c r="K26" s="26">
        <f t="shared" si="7"/>
        <v>9432.68</v>
      </c>
      <c r="L26" s="26">
        <f t="shared" si="7"/>
        <v>14075.880000000001</v>
      </c>
      <c r="M26" s="26">
        <f t="shared" si="7"/>
        <v>15173.35</v>
      </c>
      <c r="N26" s="26">
        <f t="shared" si="7"/>
        <v>10614.27</v>
      </c>
      <c r="O26" s="26">
        <f t="shared" si="7"/>
        <v>12973.24</v>
      </c>
      <c r="P26" s="26">
        <f t="shared" ref="P26:T26" si="8">SUM(P20:P24)</f>
        <v>12376.92</v>
      </c>
      <c r="Q26" s="26">
        <f t="shared" si="8"/>
        <v>11425.369999999999</v>
      </c>
      <c r="R26" s="26">
        <f t="shared" si="8"/>
        <v>19000.010000000002</v>
      </c>
      <c r="S26" s="26">
        <f t="shared" si="8"/>
        <v>15211.61</v>
      </c>
      <c r="T26" s="26">
        <f t="shared" si="8"/>
        <v>6457.92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</row>
    <row r="27" spans="1:256" x14ac:dyDescent="0.25">
      <c r="B27" s="43" t="s">
        <v>26</v>
      </c>
      <c r="C27" s="43"/>
      <c r="D27" s="43"/>
      <c r="E27" s="43"/>
      <c r="F27" s="43"/>
      <c r="G27" s="43"/>
      <c r="H27" s="43"/>
      <c r="I27" s="19" t="str">
        <f t="shared" ref="I27:T27" si="9">I19</f>
        <v>Janeiro</v>
      </c>
      <c r="J27" s="19" t="str">
        <f t="shared" si="9"/>
        <v>Fevereiro</v>
      </c>
      <c r="K27" s="19" t="str">
        <f t="shared" si="9"/>
        <v>Março</v>
      </c>
      <c r="L27" s="19" t="str">
        <f t="shared" si="9"/>
        <v>Abril</v>
      </c>
      <c r="M27" s="27" t="str">
        <f t="shared" si="9"/>
        <v>Maio</v>
      </c>
      <c r="N27" s="19" t="str">
        <f t="shared" si="9"/>
        <v>Junho</v>
      </c>
      <c r="O27" s="19" t="str">
        <f t="shared" si="9"/>
        <v>Julho</v>
      </c>
      <c r="P27" s="19" t="str">
        <f t="shared" si="9"/>
        <v>Agosto</v>
      </c>
      <c r="Q27" s="19" t="str">
        <f t="shared" si="9"/>
        <v>Setembro</v>
      </c>
      <c r="R27" s="19" t="str">
        <f t="shared" si="9"/>
        <v>Outubro</v>
      </c>
      <c r="S27" s="19" t="str">
        <f t="shared" si="9"/>
        <v>Novembro</v>
      </c>
      <c r="T27" s="19" t="str">
        <f t="shared" si="9"/>
        <v>Dezembro</v>
      </c>
    </row>
    <row r="28" spans="1:256" x14ac:dyDescent="0.25">
      <c r="A28" s="6"/>
      <c r="B28" s="48" t="s">
        <v>38</v>
      </c>
      <c r="C28" s="48"/>
      <c r="D28" s="48"/>
      <c r="E28" s="48"/>
      <c r="F28" s="48"/>
      <c r="G28" s="48"/>
      <c r="H28" s="48"/>
      <c r="I28" s="25">
        <v>1749693.3</v>
      </c>
      <c r="J28" s="25">
        <v>0</v>
      </c>
      <c r="K28" s="25">
        <v>0</v>
      </c>
      <c r="L28" s="25">
        <v>0</v>
      </c>
      <c r="M28" s="25">
        <v>0</v>
      </c>
      <c r="N28" s="25">
        <v>0</v>
      </c>
      <c r="O28" s="25">
        <v>0</v>
      </c>
      <c r="P28" s="25">
        <v>0</v>
      </c>
      <c r="Q28" s="25">
        <v>41748.769999999997</v>
      </c>
      <c r="R28" s="25">
        <v>0</v>
      </c>
      <c r="S28" s="25">
        <v>0</v>
      </c>
      <c r="T28" s="25">
        <v>0</v>
      </c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spans="1:256" x14ac:dyDescent="0.25">
      <c r="A29" s="6"/>
      <c r="B29" s="48" t="s">
        <v>39</v>
      </c>
      <c r="C29" s="48"/>
      <c r="D29" s="48"/>
      <c r="E29" s="48"/>
      <c r="F29" s="48"/>
      <c r="G29" s="48"/>
      <c r="H29" s="48"/>
      <c r="I29" s="25">
        <v>8638.58</v>
      </c>
      <c r="J29" s="25">
        <v>13804.5</v>
      </c>
      <c r="K29" s="25">
        <v>18942.18</v>
      </c>
      <c r="L29" s="25">
        <v>27791.11</v>
      </c>
      <c r="M29" s="25">
        <v>32763.91</v>
      </c>
      <c r="N29" s="25">
        <v>6750.52</v>
      </c>
      <c r="O29" s="25">
        <v>15683.68</v>
      </c>
      <c r="P29" s="25">
        <v>33860.22</v>
      </c>
      <c r="Q29" s="25">
        <v>56734.7</v>
      </c>
      <c r="R29" s="25">
        <v>74628.460000000006</v>
      </c>
      <c r="S29" s="25">
        <v>81099.759999999995</v>
      </c>
      <c r="T29" s="25">
        <v>98683.97</v>
      </c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spans="1:256" x14ac:dyDescent="0.25">
      <c r="A30" s="5"/>
      <c r="B30" s="57" t="s">
        <v>40</v>
      </c>
      <c r="C30" s="57"/>
      <c r="D30" s="57"/>
      <c r="E30" s="57"/>
      <c r="F30" s="57"/>
      <c r="G30" s="57"/>
      <c r="H30" s="57"/>
      <c r="I30" s="28">
        <v>0</v>
      </c>
      <c r="J30" s="28">
        <v>0</v>
      </c>
      <c r="K30" s="28">
        <v>0</v>
      </c>
      <c r="L30" s="28">
        <v>0</v>
      </c>
      <c r="M30" s="28">
        <v>0</v>
      </c>
      <c r="N30" s="28">
        <v>0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28">
        <v>17583.37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</row>
    <row r="31" spans="1:256" x14ac:dyDescent="0.25">
      <c r="A31" s="5"/>
      <c r="B31" s="57" t="s">
        <v>41</v>
      </c>
      <c r="C31" s="57"/>
      <c r="D31" s="57"/>
      <c r="E31" s="57"/>
      <c r="F31" s="57"/>
      <c r="G31" s="57"/>
      <c r="H31" s="57"/>
      <c r="I31" s="28">
        <v>0</v>
      </c>
      <c r="J31" s="28">
        <v>0</v>
      </c>
      <c r="K31" s="28">
        <v>0</v>
      </c>
      <c r="L31" s="28">
        <v>0</v>
      </c>
      <c r="M31" s="28">
        <v>0</v>
      </c>
      <c r="N31" s="28">
        <v>0</v>
      </c>
      <c r="O31" s="28">
        <v>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</row>
    <row r="32" spans="1:256" x14ac:dyDescent="0.25">
      <c r="A32" s="6"/>
      <c r="B32" s="48" t="s">
        <v>42</v>
      </c>
      <c r="C32" s="48"/>
      <c r="D32" s="48"/>
      <c r="E32" s="48"/>
      <c r="F32" s="48"/>
      <c r="G32" s="48"/>
      <c r="H32" s="48"/>
      <c r="I32" s="25">
        <v>28277.91</v>
      </c>
      <c r="J32" s="25">
        <v>5365.05</v>
      </c>
      <c r="K32" s="25">
        <v>5509.4</v>
      </c>
      <c r="L32" s="25">
        <v>11650.71</v>
      </c>
      <c r="M32" s="25">
        <v>20078.740000000002</v>
      </c>
      <c r="N32" s="25">
        <v>2122.25</v>
      </c>
      <c r="O32" s="25">
        <v>5744.67</v>
      </c>
      <c r="P32" s="25">
        <v>11232.05</v>
      </c>
      <c r="Q32" s="25">
        <v>3913.14</v>
      </c>
      <c r="R32" s="25">
        <v>26279.29</v>
      </c>
      <c r="S32" s="25">
        <v>3891.16</v>
      </c>
      <c r="T32" s="25">
        <v>7510.61</v>
      </c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spans="1:256" x14ac:dyDescent="0.25">
      <c r="A33" s="6"/>
      <c r="B33" s="48" t="s">
        <v>43</v>
      </c>
      <c r="C33" s="48"/>
      <c r="D33" s="48"/>
      <c r="E33" s="48"/>
      <c r="F33" s="48"/>
      <c r="G33" s="48"/>
      <c r="H33" s="48"/>
      <c r="I33" s="25">
        <v>15759.47</v>
      </c>
      <c r="J33" s="25">
        <v>4272.3599999999997</v>
      </c>
      <c r="K33" s="25">
        <v>2208.73</v>
      </c>
      <c r="L33" s="25">
        <v>22991.58</v>
      </c>
      <c r="M33" s="25">
        <v>11808.34</v>
      </c>
      <c r="N33" s="25">
        <v>47109.52</v>
      </c>
      <c r="O33" s="25">
        <v>31301.57</v>
      </c>
      <c r="P33" s="25">
        <v>7867</v>
      </c>
      <c r="Q33" s="25">
        <v>1360.66</v>
      </c>
      <c r="R33" s="25">
        <v>5632.67</v>
      </c>
      <c r="S33" s="25">
        <v>34348.51</v>
      </c>
      <c r="T33" s="25">
        <v>4463.51</v>
      </c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spans="1:256" x14ac:dyDescent="0.25">
      <c r="A34" s="6"/>
      <c r="B34" s="48"/>
      <c r="C34" s="48"/>
      <c r="D34" s="48"/>
      <c r="E34" s="48"/>
      <c r="F34" s="48"/>
      <c r="G34" s="48"/>
      <c r="H34" s="48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spans="1:256" x14ac:dyDescent="0.25">
      <c r="A35" s="7"/>
      <c r="B35" s="49" t="s">
        <v>27</v>
      </c>
      <c r="C35" s="49"/>
      <c r="D35" s="49"/>
      <c r="E35" s="49"/>
      <c r="F35" s="49"/>
      <c r="G35" s="49"/>
      <c r="H35" s="49"/>
      <c r="I35" s="26">
        <f>SUM(I28:I34)</f>
        <v>1802369.26</v>
      </c>
      <c r="J35" s="26">
        <f>SUM(J28:J34)</f>
        <v>23441.91</v>
      </c>
      <c r="K35" s="26">
        <f t="shared" ref="K35:T35" si="10">SUM(K28:K34)</f>
        <v>26660.31</v>
      </c>
      <c r="L35" s="26">
        <f t="shared" si="10"/>
        <v>62433.4</v>
      </c>
      <c r="M35" s="26">
        <f t="shared" si="10"/>
        <v>64650.990000000005</v>
      </c>
      <c r="N35" s="26">
        <f t="shared" si="10"/>
        <v>55982.289999999994</v>
      </c>
      <c r="O35" s="26">
        <f>SUM(O28:O34)</f>
        <v>52729.919999999998</v>
      </c>
      <c r="P35" s="26">
        <f>SUM(P28:P34)</f>
        <v>52959.270000000004</v>
      </c>
      <c r="Q35" s="26">
        <f t="shared" si="10"/>
        <v>103757.27</v>
      </c>
      <c r="R35" s="26">
        <f t="shared" si="10"/>
        <v>106540.42</v>
      </c>
      <c r="S35" s="26">
        <f t="shared" si="10"/>
        <v>119339.43</v>
      </c>
      <c r="T35" s="26">
        <f t="shared" si="10"/>
        <v>128241.45999999999</v>
      </c>
      <c r="U35" s="7"/>
      <c r="V35" s="10"/>
      <c r="W35" s="10"/>
      <c r="X35" s="10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</row>
    <row r="36" spans="1:256" x14ac:dyDescent="0.25">
      <c r="B36" s="43" t="s">
        <v>28</v>
      </c>
      <c r="C36" s="43"/>
      <c r="D36" s="43"/>
      <c r="E36" s="43"/>
      <c r="F36" s="43"/>
      <c r="G36" s="43"/>
      <c r="H36" s="43"/>
      <c r="I36" s="19" t="str">
        <f>I27</f>
        <v>Janeiro</v>
      </c>
      <c r="J36" s="19" t="str">
        <f t="shared" ref="J36:T36" si="11">J27</f>
        <v>Fevereiro</v>
      </c>
      <c r="K36" s="19" t="str">
        <f t="shared" si="11"/>
        <v>Março</v>
      </c>
      <c r="L36" s="19" t="str">
        <f t="shared" si="11"/>
        <v>Abril</v>
      </c>
      <c r="M36" s="19" t="str">
        <f t="shared" si="11"/>
        <v>Maio</v>
      </c>
      <c r="N36" s="19" t="str">
        <f t="shared" si="11"/>
        <v>Junho</v>
      </c>
      <c r="O36" s="19" t="str">
        <f t="shared" si="11"/>
        <v>Julho</v>
      </c>
      <c r="P36" s="19" t="str">
        <f t="shared" si="11"/>
        <v>Agosto</v>
      </c>
      <c r="Q36" s="19" t="str">
        <f t="shared" si="11"/>
        <v>Setembro</v>
      </c>
      <c r="R36" s="19" t="str">
        <f t="shared" si="11"/>
        <v>Outubro</v>
      </c>
      <c r="S36" s="19" t="str">
        <f t="shared" si="11"/>
        <v>Novembro</v>
      </c>
      <c r="T36" s="19" t="str">
        <f t="shared" si="11"/>
        <v>Dezembro</v>
      </c>
    </row>
    <row r="37" spans="1:256" x14ac:dyDescent="0.25">
      <c r="A37" s="6"/>
      <c r="B37" s="48" t="str">
        <f t="shared" ref="B37:B42" si="12">B28</f>
        <v>BB / 351-4 / 40.807-7 (Diária)</v>
      </c>
      <c r="C37" s="48"/>
      <c r="D37" s="48"/>
      <c r="E37" s="48"/>
      <c r="F37" s="48"/>
      <c r="G37" s="48"/>
      <c r="H37" s="48"/>
      <c r="I37" s="25">
        <v>3935387.82</v>
      </c>
      <c r="J37" s="25">
        <v>5809224.1699999999</v>
      </c>
      <c r="K37" s="25">
        <v>6016742.4900000002</v>
      </c>
      <c r="L37" s="25">
        <v>6285031.8799999999</v>
      </c>
      <c r="M37" s="25">
        <v>5361505.83</v>
      </c>
      <c r="N37" s="25">
        <v>5068074.05</v>
      </c>
      <c r="O37" s="25">
        <v>5116451.45</v>
      </c>
      <c r="P37" s="25">
        <v>5195552.68</v>
      </c>
      <c r="Q37" s="25">
        <v>5096259.4800000004</v>
      </c>
      <c r="R37" s="25">
        <v>5323420.26</v>
      </c>
      <c r="S37" s="25">
        <v>5287787.74</v>
      </c>
      <c r="T37" s="25">
        <v>4836938.95</v>
      </c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spans="1:256" x14ac:dyDescent="0.25">
      <c r="A38" s="6"/>
      <c r="B38" s="48" t="str">
        <f t="shared" si="12"/>
        <v>BB / 351-4 / 40.808-5 (Captação)</v>
      </c>
      <c r="C38" s="48"/>
      <c r="D38" s="48"/>
      <c r="E38" s="48"/>
      <c r="F38" s="48"/>
      <c r="G38" s="48"/>
      <c r="H38" s="48"/>
      <c r="I38" s="25">
        <v>134219.66</v>
      </c>
      <c r="J38" s="25">
        <v>135438.82999999999</v>
      </c>
      <c r="K38" s="25">
        <v>136984.13</v>
      </c>
      <c r="L38" s="25">
        <v>138186.32999999999</v>
      </c>
      <c r="M38" s="25">
        <v>138470.66</v>
      </c>
      <c r="N38" s="25">
        <v>175014.38</v>
      </c>
      <c r="O38" s="25">
        <v>176831.62</v>
      </c>
      <c r="P38" s="25">
        <v>178820.1</v>
      </c>
      <c r="Q38" s="25">
        <v>180534.47</v>
      </c>
      <c r="R38" s="25">
        <v>182268.19</v>
      </c>
      <c r="S38" s="25">
        <v>182324.37</v>
      </c>
      <c r="T38" s="25">
        <v>183926.28</v>
      </c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spans="1:256" x14ac:dyDescent="0.25">
      <c r="A39" s="5"/>
      <c r="B39" s="57" t="str">
        <f t="shared" si="12"/>
        <v>BB / 351-4 / 40.809-3 (Fundo de Contingência)</v>
      </c>
      <c r="C39" s="57"/>
      <c r="D39" s="57"/>
      <c r="E39" s="57"/>
      <c r="F39" s="57"/>
      <c r="G39" s="57"/>
      <c r="H39" s="57"/>
      <c r="I39" s="28">
        <v>1083079.04</v>
      </c>
      <c r="J39" s="28">
        <v>1126168.18</v>
      </c>
      <c r="K39" s="28">
        <v>1155931.82</v>
      </c>
      <c r="L39" s="28">
        <v>1182909.6100000001</v>
      </c>
      <c r="M39" s="28">
        <v>1204839.23</v>
      </c>
      <c r="N39" s="28">
        <v>1235881.27</v>
      </c>
      <c r="O39" s="28">
        <v>1266891.26</v>
      </c>
      <c r="P39" s="28">
        <v>1299959.57</v>
      </c>
      <c r="Q39" s="28">
        <v>1330305.8899999999</v>
      </c>
      <c r="R39" s="28">
        <v>1361329.03</v>
      </c>
      <c r="S39" s="28">
        <v>1379948.94</v>
      </c>
      <c r="T39" s="28">
        <v>1393156.38</v>
      </c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</row>
    <row r="40" spans="1:256" x14ac:dyDescent="0.25">
      <c r="A40" s="5"/>
      <c r="B40" s="57" t="str">
        <f t="shared" si="12"/>
        <v>BB / 351-4 / 40.810-7 (Fundo de Reserva)</v>
      </c>
      <c r="C40" s="57"/>
      <c r="D40" s="57"/>
      <c r="E40" s="57"/>
      <c r="F40" s="57"/>
      <c r="G40" s="57"/>
      <c r="H40" s="57"/>
      <c r="I40" s="28">
        <v>1599659.42</v>
      </c>
      <c r="J40" s="28">
        <v>1611138.98</v>
      </c>
      <c r="K40" s="28">
        <v>1628460.34</v>
      </c>
      <c r="L40" s="28">
        <v>1641652.33</v>
      </c>
      <c r="M40" s="28">
        <v>1647135.85</v>
      </c>
      <c r="N40" s="28">
        <v>1665434.79</v>
      </c>
      <c r="O40" s="28">
        <v>1683473.88</v>
      </c>
      <c r="P40" s="28">
        <v>1703966.98</v>
      </c>
      <c r="Q40" s="28">
        <v>1720665.19</v>
      </c>
      <c r="R40" s="28">
        <v>1738026.92</v>
      </c>
      <c r="S40" s="28">
        <v>1738804.99</v>
      </c>
      <c r="T40" s="28">
        <v>1755447.02</v>
      </c>
      <c r="U40" s="5"/>
      <c r="V40" s="58"/>
      <c r="W40" s="59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  <c r="IV40" s="5"/>
    </row>
    <row r="41" spans="1:256" x14ac:dyDescent="0.25">
      <c r="A41" s="6"/>
      <c r="B41" s="48" t="str">
        <f t="shared" si="12"/>
        <v>BB / 351-4 / 40.811-5 (Loja)</v>
      </c>
      <c r="C41" s="48"/>
      <c r="D41" s="48"/>
      <c r="E41" s="48"/>
      <c r="F41" s="48"/>
      <c r="G41" s="48"/>
      <c r="H41" s="48"/>
      <c r="I41" s="25">
        <v>9138.5499999999993</v>
      </c>
      <c r="J41" s="25">
        <v>33409.19</v>
      </c>
      <c r="K41" s="25">
        <v>31715.62</v>
      </c>
      <c r="L41" s="25">
        <v>31980.21</v>
      </c>
      <c r="M41" s="25">
        <v>32047.4</v>
      </c>
      <c r="N41" s="25">
        <v>45382.83</v>
      </c>
      <c r="O41" s="25">
        <v>45827.8</v>
      </c>
      <c r="P41" s="25">
        <v>46313.4</v>
      </c>
      <c r="Q41" s="25">
        <v>61751.01</v>
      </c>
      <c r="R41" s="25">
        <v>62307.99</v>
      </c>
      <c r="S41" s="25">
        <v>87411.45</v>
      </c>
      <c r="T41" s="25">
        <v>88130.6</v>
      </c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spans="1:256" x14ac:dyDescent="0.25">
      <c r="A42" s="6"/>
      <c r="B42" s="48" t="str">
        <f t="shared" si="12"/>
        <v>CEF / 2105-9 / 003.1346-4 (Bilheteria)</v>
      </c>
      <c r="C42" s="48"/>
      <c r="D42" s="48"/>
      <c r="E42" s="48"/>
      <c r="F42" s="48"/>
      <c r="G42" s="48"/>
      <c r="H42" s="48"/>
      <c r="I42" s="25">
        <v>940308.05</v>
      </c>
      <c r="J42" s="25">
        <v>1021590.22</v>
      </c>
      <c r="K42" s="25">
        <v>1049864.29</v>
      </c>
      <c r="L42" s="25">
        <v>1058105.7</v>
      </c>
      <c r="M42" s="25">
        <v>1097682</v>
      </c>
      <c r="N42" s="25">
        <v>1107729.18</v>
      </c>
      <c r="O42" s="25">
        <v>970385.61</v>
      </c>
      <c r="P42" s="25">
        <v>818028.04</v>
      </c>
      <c r="Q42" s="25">
        <v>856297.49</v>
      </c>
      <c r="R42" s="25">
        <v>677882.92</v>
      </c>
      <c r="S42" s="25">
        <v>676507.9</v>
      </c>
      <c r="T42" s="25">
        <v>415840.81</v>
      </c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spans="1:256" x14ac:dyDescent="0.25">
      <c r="A43" s="6"/>
      <c r="B43" s="48"/>
      <c r="C43" s="48"/>
      <c r="D43" s="48"/>
      <c r="E43" s="48"/>
      <c r="F43" s="48"/>
      <c r="G43" s="48"/>
      <c r="H43" s="48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spans="1:256" x14ac:dyDescent="0.25">
      <c r="B44" s="49" t="s">
        <v>29</v>
      </c>
      <c r="C44" s="49"/>
      <c r="D44" s="49"/>
      <c r="E44" s="49"/>
      <c r="F44" s="49"/>
      <c r="G44" s="49"/>
      <c r="H44" s="49"/>
      <c r="I44" s="26">
        <f t="shared" ref="I44:T44" si="13">SUM(I37:I43)</f>
        <v>7701792.5399999991</v>
      </c>
      <c r="J44" s="26">
        <f>SUM(J37:J43)</f>
        <v>9736969.5700000003</v>
      </c>
      <c r="K44" s="26">
        <f t="shared" si="13"/>
        <v>10019698.690000001</v>
      </c>
      <c r="L44" s="26">
        <f t="shared" si="13"/>
        <v>10337866.060000001</v>
      </c>
      <c r="M44" s="26">
        <f t="shared" si="13"/>
        <v>9481680.9700000007</v>
      </c>
      <c r="N44" s="26">
        <f t="shared" si="13"/>
        <v>9297516.5</v>
      </c>
      <c r="O44" s="26">
        <f t="shared" si="13"/>
        <v>9259861.6199999992</v>
      </c>
      <c r="P44" s="26">
        <f t="shared" si="13"/>
        <v>9242640.7699999996</v>
      </c>
      <c r="Q44" s="26">
        <f t="shared" si="13"/>
        <v>9245813.5299999993</v>
      </c>
      <c r="R44" s="26">
        <f t="shared" si="13"/>
        <v>9345235.3100000005</v>
      </c>
      <c r="S44" s="26">
        <f t="shared" si="13"/>
        <v>9352785.3900000006</v>
      </c>
      <c r="T44" s="26">
        <f t="shared" si="13"/>
        <v>8673440.040000001</v>
      </c>
      <c r="V44" s="55"/>
      <c r="W44" s="56"/>
    </row>
    <row r="45" spans="1:256" x14ac:dyDescent="0.25">
      <c r="B45" s="43" t="s">
        <v>30</v>
      </c>
      <c r="C45" s="43"/>
      <c r="D45" s="43"/>
      <c r="E45" s="43"/>
      <c r="F45" s="43"/>
      <c r="G45" s="43"/>
      <c r="H45" s="43"/>
      <c r="I45" s="19" t="str">
        <f>I36</f>
        <v>Janeiro</v>
      </c>
      <c r="J45" s="19" t="str">
        <f t="shared" ref="J45:T45" si="14">J36</f>
        <v>Fevereiro</v>
      </c>
      <c r="K45" s="19" t="str">
        <f t="shared" si="14"/>
        <v>Março</v>
      </c>
      <c r="L45" s="19" t="str">
        <f t="shared" si="14"/>
        <v>Abril</v>
      </c>
      <c r="M45" s="19" t="str">
        <f t="shared" si="14"/>
        <v>Maio</v>
      </c>
      <c r="N45" s="19" t="str">
        <f t="shared" si="14"/>
        <v>Junho</v>
      </c>
      <c r="O45" s="19" t="str">
        <f t="shared" si="14"/>
        <v>Julho</v>
      </c>
      <c r="P45" s="19" t="str">
        <f t="shared" si="14"/>
        <v>Agosto</v>
      </c>
      <c r="Q45" s="19" t="str">
        <f t="shared" si="14"/>
        <v>Setembro</v>
      </c>
      <c r="R45" s="19" t="str">
        <f t="shared" si="14"/>
        <v>Outubro</v>
      </c>
      <c r="S45" s="19" t="str">
        <f t="shared" si="14"/>
        <v>Novembro</v>
      </c>
      <c r="T45" s="19" t="str">
        <f t="shared" si="14"/>
        <v>Dezembro</v>
      </c>
    </row>
    <row r="46" spans="1:256" x14ac:dyDescent="0.25">
      <c r="B46" s="54" t="s">
        <v>13</v>
      </c>
      <c r="C46" s="54"/>
      <c r="D46" s="54"/>
      <c r="E46" s="54"/>
      <c r="F46" s="54"/>
      <c r="G46" s="54"/>
      <c r="H46" s="54"/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25">
        <v>0</v>
      </c>
      <c r="O46" s="25">
        <v>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</row>
    <row r="47" spans="1:256" x14ac:dyDescent="0.25">
      <c r="V47" s="55"/>
      <c r="W47" s="56"/>
    </row>
    <row r="48" spans="1:256" x14ac:dyDescent="0.25">
      <c r="B48" s="51" t="s">
        <v>14</v>
      </c>
      <c r="C48" s="51"/>
      <c r="D48" s="51"/>
      <c r="E48" s="51"/>
      <c r="F48" s="51"/>
      <c r="G48" s="51"/>
      <c r="H48" s="51"/>
      <c r="I48" s="29">
        <f t="shared" ref="I48:J48" si="15">(I11+I15)/I17</f>
        <v>0.71810130357862934</v>
      </c>
      <c r="J48" s="29">
        <f t="shared" si="15"/>
        <v>0.71984890761281306</v>
      </c>
      <c r="K48" s="29">
        <f t="shared" ref="K48:L48" si="16">(K11+K15)/K17</f>
        <v>0.72310562424061675</v>
      </c>
      <c r="L48" s="29">
        <f t="shared" si="16"/>
        <v>0.72878239473938522</v>
      </c>
      <c r="M48" s="29">
        <f t="shared" ref="M48:T48" si="17">(M11+M15)/M17</f>
        <v>0.70172321328763665</v>
      </c>
      <c r="N48" s="29">
        <f t="shared" si="17"/>
        <v>0.69016648545249404</v>
      </c>
      <c r="O48" s="29">
        <f t="shared" si="17"/>
        <v>0.68362611706612375</v>
      </c>
      <c r="P48" s="29">
        <f t="shared" si="17"/>
        <v>0.67727395943188928</v>
      </c>
      <c r="Q48" s="29">
        <f t="shared" si="17"/>
        <v>0.67407623883260281</v>
      </c>
      <c r="R48" s="29">
        <f t="shared" si="17"/>
        <v>0.67274529192895871</v>
      </c>
      <c r="S48" s="29">
        <f t="shared" si="17"/>
        <v>0.67127191567296407</v>
      </c>
      <c r="T48" s="29">
        <f t="shared" si="17"/>
        <v>0.64053852703435077</v>
      </c>
    </row>
    <row r="49" spans="1:256" x14ac:dyDescent="0.25">
      <c r="A49" s="5"/>
      <c r="B49" s="50" t="s">
        <v>15</v>
      </c>
      <c r="C49" s="50"/>
      <c r="D49" s="50"/>
      <c r="E49" s="50"/>
      <c r="F49" s="50"/>
      <c r="G49" s="50"/>
      <c r="H49" s="50"/>
      <c r="I49" s="30">
        <f t="shared" ref="I49:J49" si="18">(I31+I40)/I17</f>
        <v>0.16809014816008783</v>
      </c>
      <c r="J49" s="30">
        <f t="shared" si="18"/>
        <v>0.16489283768745122</v>
      </c>
      <c r="K49" s="30">
        <f t="shared" ref="K49:L49" si="19">(K31+K40)/K17</f>
        <v>0.16194252942200965</v>
      </c>
      <c r="L49" s="30">
        <f t="shared" si="19"/>
        <v>0.15763329786037844</v>
      </c>
      <c r="M49" s="30">
        <f t="shared" ref="M49:T49" si="20">(M31+M40)/M17</f>
        <v>0.17226741988809291</v>
      </c>
      <c r="N49" s="30">
        <f t="shared" si="20"/>
        <v>0.17785291349312263</v>
      </c>
      <c r="O49" s="30">
        <f t="shared" si="20"/>
        <v>0.18052245839420356</v>
      </c>
      <c r="P49" s="30">
        <f t="shared" si="20"/>
        <v>0.18306523397324784</v>
      </c>
      <c r="Q49" s="30">
        <f t="shared" si="20"/>
        <v>0.18381218822782619</v>
      </c>
      <c r="R49" s="30">
        <f t="shared" si="20"/>
        <v>0.18351473709375363</v>
      </c>
      <c r="S49" s="30">
        <f t="shared" si="20"/>
        <v>0.18327641301953915</v>
      </c>
      <c r="T49" s="30">
        <f t="shared" si="20"/>
        <v>0.19929827813738216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  <c r="IV49" s="5"/>
    </row>
    <row r="50" spans="1:256" x14ac:dyDescent="0.25">
      <c r="A50" s="5"/>
      <c r="B50" s="50" t="s">
        <v>16</v>
      </c>
      <c r="C50" s="50"/>
      <c r="D50" s="50"/>
      <c r="E50" s="50"/>
      <c r="F50" s="50"/>
      <c r="G50" s="50"/>
      <c r="H50" s="50"/>
      <c r="I50" s="30">
        <f t="shared" ref="I50:J50" si="21">(I30+I39)/I17</f>
        <v>0.11380854826128284</v>
      </c>
      <c r="J50" s="30">
        <f t="shared" si="21"/>
        <v>0.11525825469973566</v>
      </c>
      <c r="K50" s="30">
        <f t="shared" ref="K50:L50" si="22">(K30+K39)/K17</f>
        <v>0.1149518463373736</v>
      </c>
      <c r="L50" s="30">
        <f t="shared" si="22"/>
        <v>0.11358430740023627</v>
      </c>
      <c r="M50" s="30">
        <f t="shared" ref="M50:T50" si="23">(M30+M39)/M17</f>
        <v>0.12600936682427047</v>
      </c>
      <c r="N50" s="30">
        <f t="shared" si="23"/>
        <v>0.13198060105438325</v>
      </c>
      <c r="O50" s="30">
        <f t="shared" si="23"/>
        <v>0.13585142453967278</v>
      </c>
      <c r="P50" s="30">
        <f t="shared" si="23"/>
        <v>0.13966080659486294</v>
      </c>
      <c r="Q50" s="30">
        <f t="shared" si="23"/>
        <v>0.14211157293957102</v>
      </c>
      <c r="R50" s="30">
        <f t="shared" si="23"/>
        <v>0.14373997097728766</v>
      </c>
      <c r="S50" s="30">
        <f t="shared" si="23"/>
        <v>0.14545167130749678</v>
      </c>
      <c r="T50" s="30">
        <f t="shared" si="23"/>
        <v>0.16016319482826716</v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  <c r="IV50" s="5"/>
    </row>
    <row r="51" spans="1:256" x14ac:dyDescent="0.25">
      <c r="B51" s="51" t="s">
        <v>12</v>
      </c>
      <c r="C51" s="51"/>
      <c r="D51" s="51"/>
      <c r="E51" s="51"/>
      <c r="F51" s="51"/>
      <c r="G51" s="51"/>
      <c r="H51" s="51"/>
      <c r="I51" s="29">
        <f t="shared" ref="I51:J51" si="24">SUM(I48:I50)</f>
        <v>1</v>
      </c>
      <c r="J51" s="29">
        <f t="shared" si="24"/>
        <v>1</v>
      </c>
      <c r="K51" s="29">
        <f t="shared" ref="K51:L51" si="25">SUM(K48:K50)</f>
        <v>1</v>
      </c>
      <c r="L51" s="29">
        <f t="shared" si="25"/>
        <v>1</v>
      </c>
      <c r="M51" s="29">
        <f t="shared" ref="M51:N51" si="26">SUM(M48:M50)</f>
        <v>1</v>
      </c>
      <c r="N51" s="29">
        <f t="shared" si="26"/>
        <v>0.99999999999999989</v>
      </c>
      <c r="O51" s="29">
        <f t="shared" ref="O51:T51" si="27">SUM(O48:O50)</f>
        <v>1</v>
      </c>
      <c r="P51" s="29">
        <f t="shared" si="27"/>
        <v>1</v>
      </c>
      <c r="Q51" s="29">
        <f t="shared" si="27"/>
        <v>1</v>
      </c>
      <c r="R51" s="29">
        <f t="shared" si="27"/>
        <v>1</v>
      </c>
      <c r="S51" s="29">
        <f t="shared" si="27"/>
        <v>1</v>
      </c>
      <c r="T51" s="29">
        <f t="shared" si="27"/>
        <v>1</v>
      </c>
    </row>
    <row r="52" spans="1:256" x14ac:dyDescent="0.25">
      <c r="B52" s="31" t="s">
        <v>31</v>
      </c>
    </row>
  </sheetData>
  <mergeCells count="42">
    <mergeCell ref="B6:J6"/>
    <mergeCell ref="B7:J7"/>
    <mergeCell ref="B8:D8"/>
    <mergeCell ref="B46:H46"/>
    <mergeCell ref="V47:W47"/>
    <mergeCell ref="V44:W44"/>
    <mergeCell ref="B36:H36"/>
    <mergeCell ref="B37:H37"/>
    <mergeCell ref="B38:H38"/>
    <mergeCell ref="B39:H39"/>
    <mergeCell ref="B40:H40"/>
    <mergeCell ref="V40:W40"/>
    <mergeCell ref="B30:H30"/>
    <mergeCell ref="B31:H31"/>
    <mergeCell ref="B32:H32"/>
    <mergeCell ref="B33:H33"/>
    <mergeCell ref="B49:H49"/>
    <mergeCell ref="B50:H50"/>
    <mergeCell ref="B51:H51"/>
    <mergeCell ref="B41:H41"/>
    <mergeCell ref="B42:H42"/>
    <mergeCell ref="B43:H43"/>
    <mergeCell ref="B44:H44"/>
    <mergeCell ref="B45:H45"/>
    <mergeCell ref="B48:H48"/>
    <mergeCell ref="B34:H34"/>
    <mergeCell ref="B35:H35"/>
    <mergeCell ref="B24:H24"/>
    <mergeCell ref="B26:H26"/>
    <mergeCell ref="B27:H27"/>
    <mergeCell ref="B28:H28"/>
    <mergeCell ref="B29:H29"/>
    <mergeCell ref="B19:H19"/>
    <mergeCell ref="B20:H20"/>
    <mergeCell ref="B21:H21"/>
    <mergeCell ref="B22:H22"/>
    <mergeCell ref="B23:H23"/>
    <mergeCell ref="B10:H10"/>
    <mergeCell ref="B11:H11"/>
    <mergeCell ref="B13:H13"/>
    <mergeCell ref="B15:H15"/>
    <mergeCell ref="B17:H17"/>
  </mergeCells>
  <pageMargins left="0.15748031496062992" right="0.15748031496062992" top="0.19685039370078741" bottom="0.35433070866141736" header="0.15748031496062992" footer="0.31496062992125984"/>
  <pageSetup paperSize="9" scale="53" orientation="landscape" r:id="rId1"/>
  <colBreaks count="1" manualBreakCount="1">
    <brk id="21" max="49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N43"/>
  <sheetViews>
    <sheetView showGridLines="0" tabSelected="1" zoomScaleNormal="100" workbookViewId="0">
      <selection activeCell="B9" sqref="B9:J9"/>
    </sheetView>
  </sheetViews>
  <sheetFormatPr defaultRowHeight="15.75" x14ac:dyDescent="0.25"/>
  <cols>
    <col min="1" max="1" width="5.7109375" style="4" customWidth="1"/>
    <col min="2" max="5" width="9.140625" style="4"/>
    <col min="6" max="6" width="14.42578125" style="4" customWidth="1"/>
    <col min="7" max="7" width="9.140625" style="4"/>
    <col min="8" max="8" width="11" style="4" customWidth="1"/>
    <col min="9" max="9" width="16.7109375" style="3" customWidth="1"/>
    <col min="10" max="10" width="8" style="4" customWidth="1"/>
    <col min="11" max="11" width="4.42578125" style="4" customWidth="1"/>
    <col min="12" max="12" width="9.140625" style="4"/>
    <col min="13" max="13" width="2.7109375" style="4" customWidth="1"/>
    <col min="14" max="16384" width="9.140625" style="4"/>
  </cols>
  <sheetData>
    <row r="7" spans="2:12" x14ac:dyDescent="0.25">
      <c r="B7" s="60" t="str">
        <f>'RECURSOS CG 04.2021'!B6:J6</f>
        <v>Associação Cultural de Apoio ao Museu Casa de Portinari - Organização Social de Cultura</v>
      </c>
      <c r="C7" s="60"/>
      <c r="D7" s="60"/>
      <c r="E7" s="60"/>
      <c r="F7" s="60"/>
      <c r="G7" s="60"/>
      <c r="H7" s="60"/>
      <c r="I7" s="60"/>
      <c r="J7" s="60"/>
    </row>
    <row r="8" spans="2:12" x14ac:dyDescent="0.25">
      <c r="B8" s="60" t="s">
        <v>44</v>
      </c>
      <c r="C8" s="60"/>
      <c r="D8" s="60"/>
      <c r="E8" s="60"/>
      <c r="F8" s="60"/>
      <c r="G8" s="60"/>
      <c r="H8" s="60"/>
      <c r="I8" s="60"/>
      <c r="J8" s="60"/>
    </row>
    <row r="9" spans="2:12" x14ac:dyDescent="0.25">
      <c r="B9" s="66" t="s">
        <v>45</v>
      </c>
      <c r="C9" s="66"/>
      <c r="D9" s="66"/>
      <c r="E9" s="66"/>
      <c r="F9" s="66"/>
      <c r="G9" s="66"/>
      <c r="H9" s="66"/>
      <c r="I9" s="66"/>
      <c r="J9" s="66"/>
    </row>
    <row r="10" spans="2:12" x14ac:dyDescent="0.25">
      <c r="B10" s="64" t="str">
        <f>'RECURSOS CG 04.2021'!B8:D8</f>
        <v>Data Base: 31/12/2023</v>
      </c>
      <c r="C10" s="64"/>
      <c r="D10" s="64"/>
      <c r="E10" s="64"/>
      <c r="F10" s="64"/>
      <c r="G10" s="64"/>
      <c r="H10" s="64"/>
    </row>
    <row r="11" spans="2:12" ht="5.0999999999999996" customHeight="1" x14ac:dyDescent="0.25">
      <c r="B11" s="65"/>
      <c r="C11" s="65"/>
      <c r="D11" s="65"/>
      <c r="E11" s="65"/>
      <c r="F11" s="65"/>
      <c r="G11" s="65"/>
      <c r="H11" s="65"/>
    </row>
    <row r="12" spans="2:12" s="7" customFormat="1" x14ac:dyDescent="0.25">
      <c r="B12" s="61" t="s">
        <v>17</v>
      </c>
      <c r="C12" s="61"/>
      <c r="D12" s="61"/>
      <c r="E12" s="61"/>
      <c r="F12" s="61"/>
      <c r="G12" s="61"/>
      <c r="H12" s="61"/>
      <c r="I12" s="11">
        <f>'RECURSOS CG 04.2021'!T11</f>
        <v>5641952.6500000004</v>
      </c>
      <c r="L12" s="17">
        <f>I12/$I$15</f>
        <v>0.64053852703435077</v>
      </c>
    </row>
    <row r="13" spans="2:12" s="9" customFormat="1" x14ac:dyDescent="0.25">
      <c r="B13" s="62" t="s">
        <v>19</v>
      </c>
      <c r="C13" s="62"/>
      <c r="D13" s="62"/>
      <c r="E13" s="62"/>
      <c r="F13" s="62"/>
      <c r="G13" s="62"/>
      <c r="H13" s="62"/>
      <c r="I13" s="12">
        <f>'RECURSOS CG 04.2021'!T13</f>
        <v>3166186.77</v>
      </c>
      <c r="L13" s="16">
        <f>I13/$I$15</f>
        <v>0.35946147296564934</v>
      </c>
    </row>
    <row r="14" spans="2:12" ht="5.0999999999999996" customHeight="1" x14ac:dyDescent="0.25">
      <c r="L14" s="14"/>
    </row>
    <row r="15" spans="2:12" s="8" customFormat="1" x14ac:dyDescent="0.25">
      <c r="B15" s="63" t="s">
        <v>18</v>
      </c>
      <c r="C15" s="63"/>
      <c r="D15" s="63"/>
      <c r="E15" s="63"/>
      <c r="F15" s="63"/>
      <c r="G15" s="63"/>
      <c r="H15" s="63"/>
      <c r="I15" s="13">
        <f>SUM(I12:I13)</f>
        <v>8808139.4199999999</v>
      </c>
      <c r="L15" s="15">
        <f>SUM(L12:L13)</f>
        <v>1</v>
      </c>
    </row>
    <row r="34" spans="2:14" x14ac:dyDescent="0.25">
      <c r="B34" s="66" t="s">
        <v>52</v>
      </c>
      <c r="C34" s="66"/>
      <c r="D34" s="66"/>
      <c r="E34" s="66"/>
      <c r="F34" s="66"/>
      <c r="G34" s="66"/>
      <c r="H34" s="66"/>
      <c r="I34" s="66"/>
      <c r="J34" s="66"/>
    </row>
    <row r="35" spans="2:14" x14ac:dyDescent="0.25">
      <c r="B35" s="64" t="str">
        <f>B10</f>
        <v>Data Base: 31/12/2023</v>
      </c>
      <c r="C35" s="64"/>
      <c r="D35" s="64"/>
      <c r="E35" s="64"/>
      <c r="F35" s="64"/>
      <c r="G35" s="64"/>
      <c r="H35" s="64"/>
    </row>
    <row r="36" spans="2:14" ht="5.0999999999999996" customHeight="1" x14ac:dyDescent="0.25">
      <c r="B36" s="65"/>
      <c r="C36" s="65"/>
      <c r="D36" s="65"/>
      <c r="E36" s="65"/>
      <c r="F36" s="65"/>
      <c r="G36" s="65"/>
      <c r="H36" s="65"/>
    </row>
    <row r="37" spans="2:14" x14ac:dyDescent="0.25">
      <c r="B37" s="68" t="s">
        <v>46</v>
      </c>
      <c r="C37" s="68"/>
      <c r="D37" s="68"/>
      <c r="E37" s="68"/>
      <c r="F37" s="68"/>
      <c r="G37" s="68"/>
      <c r="H37" s="68"/>
      <c r="I37" s="67">
        <f>'RECURSOS CG 04.2021'!T26</f>
        <v>6457.92</v>
      </c>
      <c r="J37" s="67"/>
      <c r="K37" s="36">
        <v>1</v>
      </c>
      <c r="L37" s="33">
        <f t="shared" ref="L37:L42" si="0">I37/$I$43</f>
        <v>7.3317640560235367E-4</v>
      </c>
    </row>
    <row r="38" spans="2:14" x14ac:dyDescent="0.25">
      <c r="B38" s="68" t="s">
        <v>47</v>
      </c>
      <c r="C38" s="68"/>
      <c r="D38" s="68"/>
      <c r="E38" s="68"/>
      <c r="F38" s="68"/>
      <c r="G38" s="68"/>
      <c r="H38" s="68"/>
      <c r="I38" s="67">
        <f>SUM('RECURSOS CG 04.2021'!T28:T29)+SUM('RECURSOS CG 04.2021'!T32:T33)</f>
        <v>110658.09</v>
      </c>
      <c r="J38" s="67"/>
      <c r="K38" s="36">
        <v>2</v>
      </c>
      <c r="L38" s="33">
        <f t="shared" si="0"/>
        <v>1.2563162856929438E-2</v>
      </c>
    </row>
    <row r="39" spans="2:14" x14ac:dyDescent="0.25">
      <c r="B39" s="72" t="s">
        <v>50</v>
      </c>
      <c r="C39" s="72"/>
      <c r="D39" s="72"/>
      <c r="E39" s="72"/>
      <c r="F39" s="72"/>
      <c r="G39" s="72"/>
      <c r="H39" s="72"/>
      <c r="I39" s="73">
        <f>SUM('RECURSOS CG 04.2021'!T30:T31)</f>
        <v>17583.37</v>
      </c>
      <c r="J39" s="73"/>
      <c r="K39" s="37">
        <v>3</v>
      </c>
      <c r="L39" s="38">
        <f t="shared" si="0"/>
        <v>1.9962638148159555E-3</v>
      </c>
    </row>
    <row r="40" spans="2:14" x14ac:dyDescent="0.25">
      <c r="B40" s="68" t="s">
        <v>48</v>
      </c>
      <c r="C40" s="68"/>
      <c r="D40" s="68"/>
      <c r="E40" s="68"/>
      <c r="F40" s="68"/>
      <c r="G40" s="68"/>
      <c r="H40" s="68"/>
      <c r="I40" s="67">
        <f>SUM('RECURSOS CG 04.2021'!T37:T38)+SUM('RECURSOS CG 04.2021'!T41:T42)</f>
        <v>5524836.6400000006</v>
      </c>
      <c r="J40" s="67"/>
      <c r="K40" s="36">
        <v>4</v>
      </c>
      <c r="L40" s="33">
        <f t="shared" si="0"/>
        <v>0.62724218777181895</v>
      </c>
    </row>
    <row r="41" spans="2:14" x14ac:dyDescent="0.25">
      <c r="B41" s="72" t="s">
        <v>49</v>
      </c>
      <c r="C41" s="72"/>
      <c r="D41" s="72"/>
      <c r="E41" s="72"/>
      <c r="F41" s="72"/>
      <c r="G41" s="72"/>
      <c r="H41" s="72"/>
      <c r="I41" s="73">
        <f>SUM('RECURSOS CG 04.2021'!T39:T40)</f>
        <v>3148603.4</v>
      </c>
      <c r="J41" s="73"/>
      <c r="K41" s="37">
        <v>5</v>
      </c>
      <c r="L41" s="38">
        <f t="shared" si="0"/>
        <v>0.35746520915083335</v>
      </c>
    </row>
    <row r="42" spans="2:14" ht="16.5" thickBot="1" x14ac:dyDescent="0.3">
      <c r="B42" s="68" t="s">
        <v>51</v>
      </c>
      <c r="C42" s="68"/>
      <c r="D42" s="68"/>
      <c r="E42" s="68"/>
      <c r="F42" s="68"/>
      <c r="G42" s="68"/>
      <c r="H42" s="68"/>
      <c r="I42" s="69">
        <f>'RECURSOS CG 04.2021'!T46</f>
        <v>0</v>
      </c>
      <c r="J42" s="69"/>
      <c r="K42" s="36">
        <v>6</v>
      </c>
      <c r="L42" s="35">
        <f t="shared" si="0"/>
        <v>0</v>
      </c>
      <c r="N42" s="42"/>
    </row>
    <row r="43" spans="2:14" ht="16.5" thickTop="1" x14ac:dyDescent="0.25">
      <c r="B43" s="70" t="s">
        <v>12</v>
      </c>
      <c r="C43" s="70"/>
      <c r="D43" s="70"/>
      <c r="E43" s="70"/>
      <c r="F43" s="70"/>
      <c r="G43" s="70"/>
      <c r="H43" s="70"/>
      <c r="I43" s="71">
        <f>SUM(I37:J42)</f>
        <v>8808139.4199999999</v>
      </c>
      <c r="J43" s="71"/>
      <c r="L43" s="34">
        <f>SUM(L37:L42)</f>
        <v>1</v>
      </c>
    </row>
  </sheetData>
  <mergeCells count="25">
    <mergeCell ref="B42:H42"/>
    <mergeCell ref="I42:J42"/>
    <mergeCell ref="B43:H43"/>
    <mergeCell ref="I43:J43"/>
    <mergeCell ref="B36:H36"/>
    <mergeCell ref="B39:H39"/>
    <mergeCell ref="B40:H40"/>
    <mergeCell ref="B41:H41"/>
    <mergeCell ref="I38:J38"/>
    <mergeCell ref="I39:J39"/>
    <mergeCell ref="I40:J40"/>
    <mergeCell ref="I41:J41"/>
    <mergeCell ref="B34:J34"/>
    <mergeCell ref="I37:J37"/>
    <mergeCell ref="B37:H37"/>
    <mergeCell ref="B38:H38"/>
    <mergeCell ref="B35:H35"/>
    <mergeCell ref="B7:J7"/>
    <mergeCell ref="B8:J8"/>
    <mergeCell ref="B12:H12"/>
    <mergeCell ref="B13:H13"/>
    <mergeCell ref="B15:H15"/>
    <mergeCell ref="B10:H10"/>
    <mergeCell ref="B11:H11"/>
    <mergeCell ref="B9:J9"/>
  </mergeCells>
  <pageMargins left="0.15748031496062992" right="0.15748031496062992" top="0.23622047244094491" bottom="0.19685039370078741" header="0.15748031496062992" footer="0.15748031496062992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RECURSOS CG 04.2021</vt:lpstr>
      <vt:lpstr> GRÁFICO CG 04.2021</vt:lpstr>
      <vt:lpstr>' GRÁFICO CG 04.2021'!Area_de_impressao</vt:lpstr>
      <vt:lpstr>'RECURSOS CG 04.2021'!Area_de_impressao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2024-01-17T18:22:10Z</cp:lastPrinted>
  <dcterms:created xsi:type="dcterms:W3CDTF">2008-09-09T11:06:05Z</dcterms:created>
  <dcterms:modified xsi:type="dcterms:W3CDTF">2024-01-17T18:31:57Z</dcterms:modified>
</cp:coreProperties>
</file>