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6\23. PORTAL TRANSPARÊNCIA (SITE)\2 RECURSOS DISPONÍVEIS\"/>
    </mc:Choice>
  </mc:AlternateContent>
  <bookViews>
    <workbookView xWindow="0" yWindow="0" windowWidth="20490" windowHeight="7755"/>
  </bookViews>
  <sheets>
    <sheet name="Recursos Disponíveis" sheetId="42" r:id="rId1"/>
  </sheets>
  <externalReferences>
    <externalReference r:id="rId2"/>
  </externalReferences>
  <definedNames>
    <definedName name="___bdf337">'[1]BD DESPESAS'!#REF!</definedName>
    <definedName name="__bdf337">#REF!</definedName>
    <definedName name="_bdf337" localSheetId="0">#REF!</definedName>
    <definedName name="_bdf337">#REF!</definedName>
    <definedName name="_xlnm.Print_Area" localSheetId="0">'Recursos Disponíveis'!$A$1:$P$72</definedName>
    <definedName name="sss">#REF!</definedName>
  </definedNames>
  <calcPr calcId="152511"/>
</workbook>
</file>

<file path=xl/calcChain.xml><?xml version="1.0" encoding="utf-8"?>
<calcChain xmlns="http://schemas.openxmlformats.org/spreadsheetml/2006/main">
  <c r="D49" i="42" l="1"/>
  <c r="D48" i="42"/>
  <c r="D47" i="42"/>
  <c r="E33" i="42"/>
  <c r="D33" i="42"/>
  <c r="J15" i="42"/>
  <c r="D15" i="42"/>
  <c r="O39" i="42" l="1"/>
  <c r="N39" i="42"/>
  <c r="M39" i="42"/>
  <c r="L39" i="42"/>
  <c r="K39" i="42"/>
  <c r="J39" i="42"/>
  <c r="I39" i="42"/>
  <c r="H39" i="42"/>
  <c r="G39" i="42"/>
  <c r="F39" i="42"/>
  <c r="E39" i="42"/>
  <c r="D39" i="42"/>
  <c r="B31" i="42"/>
  <c r="C28" i="42" l="1"/>
  <c r="C29" i="42" l="1"/>
  <c r="O16" i="42" l="1"/>
  <c r="O25" i="42" s="1"/>
  <c r="O34" i="42" s="1"/>
  <c r="O37" i="42" s="1"/>
  <c r="O41" i="42" s="1"/>
  <c r="N16" i="42"/>
  <c r="N25" i="42" s="1"/>
  <c r="N34" i="42" s="1"/>
  <c r="N37" i="42" s="1"/>
  <c r="N41" i="42" s="1"/>
  <c r="M16" i="42"/>
  <c r="M25" i="42" s="1"/>
  <c r="M34" i="42" s="1"/>
  <c r="M37" i="42" s="1"/>
  <c r="M41" i="42" s="1"/>
  <c r="L16" i="42"/>
  <c r="L25" i="42" s="1"/>
  <c r="L34" i="42" s="1"/>
  <c r="L37" i="42" s="1"/>
  <c r="L41" i="42" s="1"/>
  <c r="K16" i="42"/>
  <c r="K25" i="42" s="1"/>
  <c r="K34" i="42" s="1"/>
  <c r="K37" i="42" s="1"/>
  <c r="K41" i="42" s="1"/>
  <c r="J16" i="42"/>
  <c r="J25" i="42" s="1"/>
  <c r="J34" i="42" s="1"/>
  <c r="J37" i="42" s="1"/>
  <c r="J41" i="42" s="1"/>
  <c r="I16" i="42"/>
  <c r="I25" i="42" s="1"/>
  <c r="I34" i="42" s="1"/>
  <c r="I37" i="42" s="1"/>
  <c r="I41" i="42" s="1"/>
  <c r="H16" i="42"/>
  <c r="H25" i="42" s="1"/>
  <c r="H34" i="42" s="1"/>
  <c r="H37" i="42" s="1"/>
  <c r="H41" i="42" s="1"/>
  <c r="G16" i="42"/>
  <c r="G25" i="42" s="1"/>
  <c r="G34" i="42" s="1"/>
  <c r="G37" i="42" s="1"/>
  <c r="G41" i="42" s="1"/>
  <c r="F16" i="42"/>
  <c r="F25" i="42" s="1"/>
  <c r="F34" i="42" s="1"/>
  <c r="F37" i="42" s="1"/>
  <c r="F41" i="42" s="1"/>
  <c r="E16" i="42"/>
  <c r="E25" i="42" s="1"/>
  <c r="E34" i="42" s="1"/>
  <c r="E37" i="42" s="1"/>
  <c r="E41" i="42" s="1"/>
  <c r="D16" i="42"/>
  <c r="D25" i="42" s="1"/>
  <c r="D34" i="42" s="1"/>
  <c r="D37" i="42" s="1"/>
  <c r="D41" i="42" s="1"/>
  <c r="O36" i="42"/>
  <c r="N36" i="42"/>
  <c r="M36" i="42"/>
  <c r="L36" i="42"/>
  <c r="K36" i="42"/>
  <c r="J36" i="42"/>
  <c r="I36" i="42"/>
  <c r="H36" i="42"/>
  <c r="G36" i="42"/>
  <c r="F36" i="42"/>
  <c r="E36" i="42"/>
  <c r="O33" i="42"/>
  <c r="N33" i="42"/>
  <c r="M33" i="42"/>
  <c r="L33" i="42"/>
  <c r="K33" i="42"/>
  <c r="J33" i="42"/>
  <c r="I33" i="42"/>
  <c r="H33" i="42"/>
  <c r="G33" i="42"/>
  <c r="F33" i="42"/>
  <c r="O24" i="42"/>
  <c r="N24" i="42"/>
  <c r="M24" i="42"/>
  <c r="L24" i="42"/>
  <c r="K24" i="42"/>
  <c r="J24" i="42"/>
  <c r="I24" i="42"/>
  <c r="H24" i="42"/>
  <c r="G24" i="42"/>
  <c r="F24" i="42"/>
  <c r="E24" i="42"/>
  <c r="O15" i="42"/>
  <c r="O38" i="42" s="1"/>
  <c r="N15" i="42"/>
  <c r="N38" i="42" s="1"/>
  <c r="M15" i="42"/>
  <c r="M38" i="42" s="1"/>
  <c r="L15" i="42"/>
  <c r="L38" i="42" s="1"/>
  <c r="K15" i="42"/>
  <c r="K38" i="42" s="1"/>
  <c r="I15" i="42"/>
  <c r="H15" i="42"/>
  <c r="G15" i="42"/>
  <c r="G38" i="42" s="1"/>
  <c r="F15" i="42"/>
  <c r="F38" i="42" s="1"/>
  <c r="E15" i="42"/>
  <c r="E38" i="42" s="1"/>
  <c r="B28" i="42"/>
  <c r="J38" i="42" l="1"/>
  <c r="J40" i="42" s="1"/>
  <c r="J43" i="42" s="1"/>
  <c r="I38" i="42"/>
  <c r="I40" i="42" s="1"/>
  <c r="I42" i="42" s="1"/>
  <c r="H38" i="42"/>
  <c r="H40" i="42" s="1"/>
  <c r="H43" i="42" s="1"/>
  <c r="E40" i="42"/>
  <c r="E42" i="42" s="1"/>
  <c r="N40" i="42"/>
  <c r="N43" i="42" s="1"/>
  <c r="L40" i="42"/>
  <c r="L43" i="42" s="1"/>
  <c r="K40" i="42"/>
  <c r="M40" i="42"/>
  <c r="M42" i="42" s="1"/>
  <c r="D24" i="42"/>
  <c r="F40" i="42" l="1"/>
  <c r="F43" i="42" s="1"/>
  <c r="O40" i="42"/>
  <c r="O43" i="42" s="1"/>
  <c r="K43" i="42"/>
  <c r="G40" i="42"/>
  <c r="M43" i="42"/>
  <c r="M44" i="42" s="1"/>
  <c r="I43" i="42"/>
  <c r="I44" i="42" s="1"/>
  <c r="E43" i="42"/>
  <c r="E44" i="42" s="1"/>
  <c r="N42" i="42"/>
  <c r="N44" i="42" s="1"/>
  <c r="L42" i="42"/>
  <c r="L44" i="42" s="1"/>
  <c r="J42" i="42"/>
  <c r="J44" i="42" s="1"/>
  <c r="H42" i="42"/>
  <c r="H44" i="42" s="1"/>
  <c r="D36" i="42"/>
  <c r="D38" i="42" s="1"/>
  <c r="B32" i="42"/>
  <c r="B30" i="42"/>
  <c r="B29" i="42"/>
  <c r="B27" i="42"/>
  <c r="B26" i="42"/>
  <c r="F42" i="42" l="1"/>
  <c r="F44" i="42" s="1"/>
  <c r="G42" i="42"/>
  <c r="G43" i="42"/>
  <c r="K42" i="42"/>
  <c r="K44" i="42" s="1"/>
  <c r="O42" i="42"/>
  <c r="O44" i="42" s="1"/>
  <c r="D50" i="42"/>
  <c r="E48" i="42" s="1"/>
  <c r="D40" i="42"/>
  <c r="D43" i="42" s="1"/>
  <c r="G44" i="42" l="1"/>
  <c r="E49" i="42"/>
  <c r="E47" i="42"/>
  <c r="D42" i="42"/>
  <c r="D44" i="42" s="1"/>
  <c r="E50" i="42" l="1"/>
</calcChain>
</file>

<file path=xl/sharedStrings.xml><?xml version="1.0" encoding="utf-8"?>
<sst xmlns="http://schemas.openxmlformats.org/spreadsheetml/2006/main" count="74" uniqueCount="69">
  <si>
    <t>Total</t>
  </si>
  <si>
    <t>Numerários em Trânsito</t>
  </si>
  <si>
    <t>Associação Cultural de Apoio ao Museu Casa de Portinari - Organização Social de Cultura</t>
  </si>
  <si>
    <t>Contrato de Gestão n.º 04/2021</t>
  </si>
  <si>
    <t>Meses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</si>
  <si>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</si>
  <si>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</si>
  <si>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</si>
  <si>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</si>
  <si>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</si>
  <si>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</si>
  <si>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</si>
  <si>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</si>
  <si>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</si>
  <si>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</si>
  <si>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</si>
  <si>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</si>
  <si>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Caixa Sede - Organização Social</t>
  </si>
  <si>
    <t>Caixa Museu Casa de Portinari - Loja</t>
  </si>
  <si>
    <t>Caixa Museu Casa de Portinari - Programa Parceiros/Sócios</t>
  </si>
  <si>
    <t>Caixa Museu Felícia Leirner / ACS - Bilheteria</t>
  </si>
  <si>
    <t>Caixa Museu das Culturas Indígenas - Bilheteria</t>
  </si>
  <si>
    <t>Banco do Brasil S.A. - Agência 351-4 Conta 40.807-7</t>
  </si>
  <si>
    <t xml:space="preserve">Banco do Brasil S.A. - Agência 351-4 Conta 40.808-5 </t>
  </si>
  <si>
    <t>Banco do Brasil S.A. - Agência 351-4 Conta 40.811-5</t>
  </si>
  <si>
    <t>CEF - Agência 2105 Conta 1292.000577540271-1</t>
  </si>
  <si>
    <t>Recursos em Poder Empresa de Transporte de Valores</t>
  </si>
  <si>
    <t>Recursos mantidos em Contas Correntes</t>
  </si>
  <si>
    <t>Recursos mantidos em Contas Caixas</t>
  </si>
  <si>
    <t>(=) Total de Recursos em Contas Correntes</t>
  </si>
  <si>
    <t>(=) Total de Recursos em Caixas</t>
  </si>
  <si>
    <t>Recursos mantidos em Contas Aplicações</t>
  </si>
  <si>
    <t>(=) Total de Recursos em Contas Aplicações</t>
  </si>
  <si>
    <t>(=) Total de Recursos em poder de Terceiros</t>
  </si>
  <si>
    <t xml:space="preserve">Consolidação dos Recursos </t>
  </si>
  <si>
    <t xml:space="preserve">(=) Saldos Total de Recursos disponíveis </t>
  </si>
  <si>
    <t>(+) Saldos de Recursos disponíveis (sem os Fundos)</t>
  </si>
  <si>
    <t>(+) Saldos de Recursos disponíveis (somente os Fundos)</t>
  </si>
  <si>
    <t>Banco do Brasil S.A. - Agência 351-4 Conta 40.809-3 (N1)</t>
  </si>
  <si>
    <t>Banco do Brasil S.A. - Agência 351-4 Conta 40.810-7 (N1)</t>
  </si>
  <si>
    <t>% dos Recursos</t>
  </si>
  <si>
    <t xml:space="preserve">Contas de livre movimentação e numerários em trânsito (CLM) </t>
  </si>
  <si>
    <t>Conta Fundo de Contingência (FC)</t>
  </si>
  <si>
    <t>Conta Fundo de Reserva (FR)</t>
  </si>
  <si>
    <t>CLM</t>
  </si>
  <si>
    <t>FC</t>
  </si>
  <si>
    <t>FR</t>
  </si>
  <si>
    <t>Colunas1</t>
  </si>
  <si>
    <t>Colunas2</t>
  </si>
  <si>
    <t>Colunas3</t>
  </si>
  <si>
    <t>Colunas4</t>
  </si>
  <si>
    <t>Colunas5</t>
  </si>
  <si>
    <t>Colunas6</t>
  </si>
  <si>
    <t>Colunas7</t>
  </si>
  <si>
    <t>Colunas8</t>
  </si>
  <si>
    <t>Colunas9</t>
  </si>
  <si>
    <t>Colunas10</t>
  </si>
  <si>
    <t>Colunas11</t>
  </si>
  <si>
    <t>Colunas12</t>
  </si>
  <si>
    <t>Colunas13</t>
  </si>
  <si>
    <t>Colunas14</t>
  </si>
  <si>
    <t>Notas</t>
  </si>
  <si>
    <t>Reserva</t>
  </si>
  <si>
    <t>Contigência</t>
  </si>
  <si>
    <t>FC + FR</t>
  </si>
  <si>
    <t>N1 - Os recursos mantidos em contas dos Fundos de Contingência e de Reserva são constituídos, mantidos, recebem aportes e podem ser gastos conforme condições determinadas em instrumentos celebrados entra a Organização Social de Cultura e a Secretaria de Cultura, Economia e Indústria Criativas.</t>
  </si>
  <si>
    <t>Demonstrativo de Saldos de Recursos Disponíveis vinculados ao Contrato de Gestão no exercício de 2026</t>
  </si>
  <si>
    <t>Banco do Brasil S.A. - Agência 351-4 Conta 51.043-2</t>
  </si>
  <si>
    <t>Caixa Museu Índia Vanuíre - Loja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</si>
</sst>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164" fontId="6" fillId="0" borderId="0" applyFont="0" applyFill="0" applyBorder="0" applyAlignment="0" applyProtection="0"/>
    <xf numFmtId="0" fontId="2" fillId="0" borderId="0"/>
    <xf numFmtId="0" fontId="6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7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/>
    <xf numFmtId="43" fontId="11" fillId="0" borderId="0" xfId="11" applyFont="1"/>
    <xf numFmtId="0" fontId="0" fillId="0" borderId="0" xfId="0" applyFont="1"/>
    <xf numFmtId="0" fontId="10" fillId="0" borderId="0" xfId="0" applyFont="1"/>
    <xf numFmtId="43" fontId="10" fillId="0" borderId="0" xfId="0" applyNumberFormat="1" applyFont="1"/>
    <xf numFmtId="43" fontId="0" fillId="0" borderId="0" xfId="0" applyNumberFormat="1" applyFont="1"/>
    <xf numFmtId="43" fontId="0" fillId="0" borderId="0" xfId="11" applyFont="1"/>
    <xf numFmtId="43" fontId="7" fillId="0" borderId="0" xfId="0" applyNumberFormat="1" applyFont="1"/>
    <xf numFmtId="0" fontId="0" fillId="0" borderId="0" xfId="0" applyFont="1" applyAlignment="1">
      <alignment horizontal="center"/>
    </xf>
    <xf numFmtId="0" fontId="7" fillId="0" borderId="0" xfId="0" applyFont="1" applyAlignment="1"/>
    <xf numFmtId="10" fontId="0" fillId="0" borderId="0" xfId="4" applyNumberFormat="1" applyFont="1"/>
    <xf numFmtId="10" fontId="7" fillId="0" borderId="0" xfId="4" applyNumberFormat="1" applyFont="1"/>
    <xf numFmtId="10" fontId="10" fillId="0" borderId="0" xfId="4" applyNumberFormat="1" applyFont="1" applyAlignment="1">
      <alignment horizontal="center"/>
    </xf>
    <xf numFmtId="10" fontId="11" fillId="0" borderId="0" xfId="4" applyNumberFormat="1" applyFont="1"/>
    <xf numFmtId="10" fontId="10" fillId="0" borderId="0" xfId="4" applyNumberFormat="1" applyFont="1"/>
    <xf numFmtId="0" fontId="9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2">
    <cellStyle name="Moeda 2" xfId="1"/>
    <cellStyle name="Normal" xfId="0" builtinId="0"/>
    <cellStyle name="Normal 2" xfId="2"/>
    <cellStyle name="Normal 2 2" xfId="3"/>
    <cellStyle name="Porcentagem" xfId="4" builtinId="5"/>
    <cellStyle name="Porcentagem 2" xfId="5"/>
    <cellStyle name="Separador de milhares 2" xfId="6"/>
    <cellStyle name="Separador de milhares 2 2" xfId="7"/>
    <cellStyle name="Separador de milhares 3" xfId="8"/>
    <cellStyle name="Vírgula" xfId="11" builtinId="3"/>
    <cellStyle name="Vírgula 2" xfId="9"/>
    <cellStyle name="Vírgula 3" xfId="10"/>
  </cellStyles>
  <dxfs count="2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sng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u="sng">
                <a:solidFill>
                  <a:sysClr val="windowText" lastClr="000000"/>
                </a:solidFill>
              </a:rPr>
              <a:t>gRÁFICO DE RECURSOS DISPONÍVEIS POR NATUREZA DE CONTAS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sng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ln>
                <a:solidFill>
                  <a:schemeClr val="accent1"/>
                </a:solidFill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'Recursos Disponíveis'!$C$47:$C$49</c:f>
              <c:strCache>
                <c:ptCount val="3"/>
                <c:pt idx="0">
                  <c:v>CLM</c:v>
                </c:pt>
                <c:pt idx="1">
                  <c:v>FC</c:v>
                </c:pt>
                <c:pt idx="2">
                  <c:v>FR</c:v>
                </c:pt>
              </c:strCache>
            </c:strRef>
          </c:cat>
          <c:val>
            <c:numRef>
              <c:f>'Recursos Disponíveis'!$D$47:$D$49</c:f>
              <c:numCache>
                <c:formatCode>_(* #,##0.00_);_(* \(#,##0.00\);_(* "-"??_);_(@_)</c:formatCode>
                <c:ptCount val="3"/>
                <c:pt idx="0">
                  <c:v>4853602.8699999982</c:v>
                </c:pt>
                <c:pt idx="1">
                  <c:v>1978201.85</c:v>
                </c:pt>
                <c:pt idx="2">
                  <c:v>149019.56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>
                <a:solidFill>
                  <a:sysClr val="windowText" lastClr="000000"/>
                </a:solidFill>
              </a:rPr>
              <a:t>GRÁFICO</a:t>
            </a:r>
            <a:r>
              <a:rPr lang="pt-BR" sz="1000" b="1" baseline="0">
                <a:solidFill>
                  <a:sysClr val="windowText" lastClr="000000"/>
                </a:solidFill>
              </a:rPr>
              <a:t> EVOLUÇÃO DOS RECURSOS DISPONÍVEIS</a:t>
            </a:r>
            <a:endParaRPr lang="pt-BR" sz="1000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'Recursos Disponíveis'!$D$40:$O$40</c:f>
              <c:numCache>
                <c:formatCode>_(* #,##0.00_);_(* \(#,##0.00\);_(* "-"??_);_(@_)</c:formatCode>
                <c:ptCount val="12"/>
                <c:pt idx="0">
                  <c:v>8304262.6100000013</c:v>
                </c:pt>
                <c:pt idx="1">
                  <c:v>8385948.2400000002</c:v>
                </c:pt>
                <c:pt idx="2">
                  <c:v>7922588.7100000009</c:v>
                </c:pt>
                <c:pt idx="3">
                  <c:v>7711763.8499999996</c:v>
                </c:pt>
                <c:pt idx="4">
                  <c:v>6609116.3599999994</c:v>
                </c:pt>
                <c:pt idx="5">
                  <c:v>6113967.7300000004</c:v>
                </c:pt>
                <c:pt idx="6">
                  <c:v>6980824.2799999984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68721976"/>
        <c:axId val="368722368"/>
        <c:axId val="0"/>
      </c:bar3DChart>
      <c:catAx>
        <c:axId val="3687219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8722368"/>
        <c:crosses val="autoZero"/>
        <c:auto val="1"/>
        <c:lblAlgn val="ctr"/>
        <c:lblOffset val="100"/>
        <c:noMultiLvlLbl val="0"/>
      </c:catAx>
      <c:valAx>
        <c:axId val="36872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8721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50</xdr:row>
      <xdr:rowOff>33336</xdr:rowOff>
    </xdr:from>
    <xdr:to>
      <xdr:col>3</xdr:col>
      <xdr:colOff>1104899</xdr:colOff>
      <xdr:row>68</xdr:row>
      <xdr:rowOff>171450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828675</xdr:colOff>
      <xdr:row>46</xdr:row>
      <xdr:rowOff>42861</xdr:rowOff>
    </xdr:from>
    <xdr:to>
      <xdr:col>13</xdr:col>
      <xdr:colOff>1019175</xdr:colOff>
      <xdr:row>68</xdr:row>
      <xdr:rowOff>180974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66675</xdr:colOff>
      <xdr:row>0</xdr:row>
      <xdr:rowOff>123825</xdr:rowOff>
    </xdr:from>
    <xdr:to>
      <xdr:col>9</xdr:col>
      <xdr:colOff>19050</xdr:colOff>
      <xdr:row>4</xdr:row>
      <xdr:rowOff>140028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0" y="123825"/>
          <a:ext cx="3333750" cy="7782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ES%20FINANCEIROS%20E%20CONT&#193;BEIS%202021/14.%20FINANCEIRO/07%20FINANCEIRO%20JUL%202021%20(A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ÇÃO ANUAL "/>
      <sheetName val="DIRD TCE"/>
      <sheetName val="BD RECEITAS"/>
      <sheetName val="BD DESPESAS"/>
      <sheetName val="RECURSOS DISPONÍVEIS"/>
      <sheetName val="RECEITAS FINANCEIRAS"/>
      <sheetName val="FLUXO CAIXA"/>
      <sheetName val="DOAR"/>
      <sheetName val="R G 1º QUAD"/>
      <sheetName val="R G 2º QUAD"/>
      <sheetName val="R G 3º QUAD"/>
      <sheetName val="NUMERÁRIOS TRÂNSITO"/>
      <sheetName val="CAIXA SEDE"/>
      <sheetName val="CAIXA LOJA MCP"/>
      <sheetName val="CAIXA MFL"/>
      <sheetName val="CAIXA MCP (PPS)"/>
      <sheetName val="CAIXA MIV (PPS)"/>
      <sheetName val="CC BB LOJA"/>
      <sheetName val="CC BB 10.359-4"/>
      <sheetName val="CC BB CAPTAÇÃO"/>
      <sheetName val="CC BB 609-2 PP-SÓCIOS"/>
      <sheetName val="CC CEF BILHETERIA"/>
      <sheetName val="CC BB CONTINGÊNCIA"/>
      <sheetName val="CC BB RESERVA"/>
      <sheetName val="APLIC BB 10.359-4"/>
      <sheetName val="APLIC BB LOJA"/>
      <sheetName val="APLIC BB CAPTAÇÃO"/>
      <sheetName val="APLIC BB PP-SÓCIOS"/>
      <sheetName val="APLIC CEF BILHETERIA"/>
      <sheetName val="APLIC BB CONTINGÊNCIA"/>
      <sheetName val="APLIC BB RESERV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ables/table1.xml><?xml version="1.0" encoding="utf-8"?>
<table xmlns="http://schemas.openxmlformats.org/spreadsheetml/2006/main" id="1" name="Tabela1" displayName="Tabela1" ref="B7:O44" totalsRowShown="0" headerRowDxfId="1">
  <autoFilter ref="B7:O44"/>
  <tableColumns count="14">
    <tableColumn id="1" name="Colunas1" dataDxfId="0"/>
    <tableColumn id="2" name="Colunas2"/>
    <tableColumn id="3" name="Colunas3"/>
    <tableColumn id="4" name="Colunas4"/>
    <tableColumn id="5" name="Colunas5"/>
    <tableColumn id="6" name="Colunas6"/>
    <tableColumn id="7" name="Colunas7"/>
    <tableColumn id="8" name="Colunas8"/>
    <tableColumn id="9" name="Colunas9"/>
    <tableColumn id="10" name="Colunas10"/>
    <tableColumn id="11" name="Colunas11"/>
    <tableColumn id="12" name="Colunas12"/>
    <tableColumn id="13" name="Colunas13"/>
    <tableColumn id="14" name="Colunas1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71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2" sqref="B2"/>
    </sheetView>
  </sheetViews>
  <sheetFormatPr defaultRowHeight="15" x14ac:dyDescent="0.25"/>
  <cols>
    <col min="1" max="1" width="1.28515625" style="6" customWidth="1"/>
    <col min="2" max="2" width="55.85546875" style="6" customWidth="1"/>
    <col min="3" max="3" width="13.7109375" style="6" customWidth="1"/>
    <col min="4" max="8" width="16.7109375" style="6" customWidth="1"/>
    <col min="9" max="9" width="17.28515625" style="6" customWidth="1"/>
    <col min="10" max="15" width="16.7109375" style="6" customWidth="1"/>
    <col min="16" max="16" width="2.7109375" style="6" customWidth="1"/>
    <col min="17" max="16384" width="9.140625" style="6"/>
  </cols>
  <sheetData>
    <row r="4" spans="2:15" s="1" customFormat="1" x14ac:dyDescent="0.25">
      <c r="B4" s="23" t="s">
        <v>2</v>
      </c>
      <c r="C4" s="23"/>
      <c r="D4" s="23"/>
      <c r="E4" s="23"/>
      <c r="F4" s="23"/>
      <c r="G4" s="7"/>
      <c r="H4" s="7"/>
      <c r="I4" s="7"/>
      <c r="J4" s="7"/>
      <c r="K4" s="7"/>
      <c r="L4" s="7"/>
      <c r="M4" s="7"/>
      <c r="N4" s="7"/>
      <c r="O4" s="7"/>
    </row>
    <row r="5" spans="2:15" s="1" customFormat="1" x14ac:dyDescent="0.25">
      <c r="B5" s="23" t="s">
        <v>66</v>
      </c>
      <c r="C5" s="23"/>
      <c r="D5" s="23"/>
      <c r="E5" s="23"/>
      <c r="F5" s="23"/>
      <c r="G5" s="7"/>
      <c r="H5" s="7"/>
      <c r="I5" s="7"/>
      <c r="J5" s="7"/>
      <c r="K5" s="7"/>
      <c r="L5" s="7"/>
      <c r="M5" s="7"/>
      <c r="N5" s="7"/>
      <c r="O5" s="7"/>
    </row>
    <row r="6" spans="2:15" s="1" customFormat="1" x14ac:dyDescent="0.25">
      <c r="B6" s="2" t="s">
        <v>3</v>
      </c>
      <c r="C6" s="7"/>
      <c r="D6" s="23" t="s">
        <v>4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15" s="3" customFormat="1" x14ac:dyDescent="0.25"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</row>
    <row r="8" spans="2:15" ht="15.75" x14ac:dyDescent="0.25">
      <c r="B8" s="19" t="s">
        <v>28</v>
      </c>
      <c r="C8" s="12"/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</row>
    <row r="9" spans="2:15" ht="15.75" x14ac:dyDescent="0.25">
      <c r="B9" s="20" t="s">
        <v>17</v>
      </c>
      <c r="C9" s="12"/>
      <c r="D9" s="10">
        <v>3832.9</v>
      </c>
      <c r="E9" s="10">
        <v>2105.1799999999998</v>
      </c>
      <c r="F9" s="10">
        <v>2210.5500000000002</v>
      </c>
      <c r="G9" s="10">
        <v>1002.94</v>
      </c>
      <c r="H9" s="10">
        <v>5037.37</v>
      </c>
      <c r="I9" s="10">
        <v>4579.5</v>
      </c>
      <c r="J9" s="10">
        <v>3549.12</v>
      </c>
      <c r="K9" s="10"/>
      <c r="L9" s="10"/>
      <c r="M9" s="10"/>
      <c r="N9" s="10"/>
      <c r="O9" s="10"/>
    </row>
    <row r="10" spans="2:15" ht="15.75" x14ac:dyDescent="0.25">
      <c r="B10" s="20" t="s">
        <v>18</v>
      </c>
      <c r="C10" s="12"/>
      <c r="D10" s="10">
        <v>798.84</v>
      </c>
      <c r="E10" s="10">
        <v>733.44</v>
      </c>
      <c r="F10" s="10">
        <v>1287.94</v>
      </c>
      <c r="G10" s="10">
        <v>2611.64</v>
      </c>
      <c r="H10" s="10">
        <v>1105.6400000000001</v>
      </c>
      <c r="I10" s="10">
        <v>510.04</v>
      </c>
      <c r="J10" s="10">
        <v>389.54</v>
      </c>
      <c r="K10" s="10"/>
      <c r="L10" s="10"/>
      <c r="M10" s="10"/>
      <c r="N10" s="10"/>
      <c r="O10" s="10"/>
    </row>
    <row r="11" spans="2:15" ht="15.75" x14ac:dyDescent="0.25">
      <c r="B11" s="20" t="s">
        <v>19</v>
      </c>
      <c r="C11" s="12"/>
      <c r="D11" s="10">
        <v>953</v>
      </c>
      <c r="E11" s="10">
        <v>453</v>
      </c>
      <c r="F11" s="10">
        <v>453</v>
      </c>
      <c r="G11" s="10">
        <v>453</v>
      </c>
      <c r="H11" s="10">
        <v>453</v>
      </c>
      <c r="I11" s="10">
        <v>454</v>
      </c>
      <c r="J11" s="10">
        <v>544</v>
      </c>
      <c r="K11" s="10"/>
      <c r="L11" s="10"/>
      <c r="M11" s="10"/>
      <c r="N11" s="10"/>
      <c r="O11" s="10"/>
    </row>
    <row r="12" spans="2:15" ht="15.75" x14ac:dyDescent="0.25">
      <c r="B12" s="20" t="s">
        <v>68</v>
      </c>
      <c r="C12" s="12"/>
      <c r="D12" s="10">
        <v>0</v>
      </c>
      <c r="E12" s="10">
        <v>0</v>
      </c>
      <c r="F12" s="10">
        <v>0</v>
      </c>
      <c r="G12" s="10">
        <v>0</v>
      </c>
      <c r="H12" s="10">
        <v>808.84</v>
      </c>
      <c r="I12" s="10">
        <v>1117.04</v>
      </c>
      <c r="J12" s="10">
        <v>1969.44</v>
      </c>
      <c r="K12" s="10"/>
      <c r="L12" s="10"/>
      <c r="M12" s="10"/>
      <c r="N12" s="10"/>
      <c r="O12" s="10"/>
    </row>
    <row r="13" spans="2:15" ht="15.75" x14ac:dyDescent="0.25">
      <c r="B13" s="20" t="s">
        <v>20</v>
      </c>
      <c r="C13" s="12"/>
      <c r="D13" s="10">
        <v>6093.5</v>
      </c>
      <c r="E13" s="10">
        <v>1498</v>
      </c>
      <c r="F13" s="10">
        <v>2854.5</v>
      </c>
      <c r="G13" s="10">
        <v>5502</v>
      </c>
      <c r="H13" s="10">
        <v>3533</v>
      </c>
      <c r="I13" s="10">
        <v>6900.5</v>
      </c>
      <c r="J13" s="10">
        <v>4223.5</v>
      </c>
      <c r="K13" s="10"/>
      <c r="L13" s="10"/>
      <c r="M13" s="10"/>
      <c r="N13" s="10"/>
      <c r="O13" s="10"/>
    </row>
    <row r="14" spans="2:15" s="1" customFormat="1" ht="15.75" x14ac:dyDescent="0.25">
      <c r="B14" s="20" t="s">
        <v>21</v>
      </c>
      <c r="C14" s="12"/>
      <c r="D14" s="10">
        <v>1194</v>
      </c>
      <c r="E14" s="10">
        <v>1809</v>
      </c>
      <c r="F14" s="10">
        <v>2919</v>
      </c>
      <c r="G14" s="10">
        <v>3226.5</v>
      </c>
      <c r="H14" s="10">
        <v>3556.5</v>
      </c>
      <c r="I14" s="10">
        <v>4209</v>
      </c>
      <c r="J14" s="10">
        <v>4486.5</v>
      </c>
      <c r="K14" s="10"/>
      <c r="L14" s="10"/>
      <c r="M14" s="10"/>
      <c r="N14" s="10"/>
      <c r="O14" s="10"/>
    </row>
    <row r="15" spans="2:15" s="3" customFormat="1" ht="15.75" x14ac:dyDescent="0.25">
      <c r="B15" s="21" t="s">
        <v>30</v>
      </c>
      <c r="C15" s="12"/>
      <c r="D15" s="11">
        <f>SUM(D9:D14)</f>
        <v>12872.24</v>
      </c>
      <c r="E15" s="11">
        <f>SUM(E9:E14)</f>
        <v>6598.62</v>
      </c>
      <c r="F15" s="11">
        <f>SUM(F9:F14)</f>
        <v>9724.99</v>
      </c>
      <c r="G15" s="11">
        <f>SUM(G9:G14)</f>
        <v>12796.08</v>
      </c>
      <c r="H15" s="11">
        <f>SUM(H9:H14)</f>
        <v>14494.35</v>
      </c>
      <c r="I15" s="11">
        <f>SUM(I9:I14)</f>
        <v>17770.080000000002</v>
      </c>
      <c r="J15" s="11">
        <f>SUM(J9:J14)</f>
        <v>15162.1</v>
      </c>
      <c r="K15" s="11">
        <f>SUM(K9:K14)</f>
        <v>0</v>
      </c>
      <c r="L15" s="11">
        <f>SUM(L9:L14)</f>
        <v>0</v>
      </c>
      <c r="M15" s="11">
        <f>SUM(M9:M14)</f>
        <v>0</v>
      </c>
      <c r="N15" s="11">
        <f>SUM(N9:N14)</f>
        <v>0</v>
      </c>
      <c r="O15" s="11">
        <f>SUM(O9:O14)</f>
        <v>0</v>
      </c>
    </row>
    <row r="16" spans="2:15" ht="15.75" x14ac:dyDescent="0.25">
      <c r="B16" s="19" t="s">
        <v>27</v>
      </c>
      <c r="C16" s="12"/>
      <c r="D16" s="3" t="str">
        <f>D8</f>
        <v>Jan</v>
      </c>
      <c r="E16" s="3" t="str">
        <f>E8</f>
        <v>Fev</v>
      </c>
      <c r="F16" s="3" t="str">
        <f>F8</f>
        <v>Mar</v>
      </c>
      <c r="G16" s="3" t="str">
        <f>G8</f>
        <v>Abr</v>
      </c>
      <c r="H16" s="3" t="str">
        <f>H8</f>
        <v>Mai</v>
      </c>
      <c r="I16" s="3" t="str">
        <f>I8</f>
        <v>Jun</v>
      </c>
      <c r="J16" s="3" t="str">
        <f>J8</f>
        <v>Jul</v>
      </c>
      <c r="K16" s="3" t="str">
        <f>K8</f>
        <v>Ago</v>
      </c>
      <c r="L16" s="3" t="str">
        <f>L8</f>
        <v>Set</v>
      </c>
      <c r="M16" s="3" t="str">
        <f>M8</f>
        <v>Out</v>
      </c>
      <c r="N16" s="3" t="str">
        <f>N8</f>
        <v>Nov</v>
      </c>
      <c r="O16" s="3" t="str">
        <f>O8</f>
        <v>Dez</v>
      </c>
    </row>
    <row r="17" spans="2:15" ht="15.75" x14ac:dyDescent="0.25">
      <c r="B17" s="20" t="s">
        <v>22</v>
      </c>
      <c r="C17" s="12"/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25710.02</v>
      </c>
      <c r="J17" s="10">
        <v>0</v>
      </c>
      <c r="K17" s="10"/>
      <c r="L17" s="10"/>
      <c r="M17" s="10"/>
      <c r="N17" s="10"/>
      <c r="O17" s="10"/>
    </row>
    <row r="18" spans="2:15" ht="15.75" x14ac:dyDescent="0.25">
      <c r="B18" s="20" t="s">
        <v>23</v>
      </c>
      <c r="C18" s="12"/>
      <c r="D18" s="10">
        <v>44311.11</v>
      </c>
      <c r="E18" s="10">
        <v>3347.33</v>
      </c>
      <c r="F18" s="10">
        <v>54345.73</v>
      </c>
      <c r="G18" s="10">
        <v>88383.52</v>
      </c>
      <c r="H18" s="10">
        <v>124893.6</v>
      </c>
      <c r="I18" s="10">
        <v>5096.34</v>
      </c>
      <c r="J18" s="10">
        <v>51882.98</v>
      </c>
      <c r="K18" s="10"/>
      <c r="L18" s="10"/>
      <c r="M18" s="10"/>
      <c r="N18" s="10"/>
      <c r="O18" s="10"/>
    </row>
    <row r="19" spans="2:15" ht="15.75" x14ac:dyDescent="0.25">
      <c r="B19" s="20" t="s">
        <v>38</v>
      </c>
      <c r="C19" s="12" t="s">
        <v>63</v>
      </c>
      <c r="D19" s="10">
        <v>9600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/>
      <c r="L19" s="10"/>
      <c r="M19" s="10"/>
      <c r="N19" s="10"/>
      <c r="O19" s="10"/>
    </row>
    <row r="20" spans="2:15" ht="15.75" x14ac:dyDescent="0.25">
      <c r="B20" s="20" t="s">
        <v>39</v>
      </c>
      <c r="C20" s="12" t="s">
        <v>62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/>
      <c r="L20" s="10"/>
      <c r="M20" s="10"/>
      <c r="N20" s="10"/>
      <c r="O20" s="10"/>
    </row>
    <row r="21" spans="2:15" ht="15.75" x14ac:dyDescent="0.25">
      <c r="B21" s="20" t="s">
        <v>24</v>
      </c>
      <c r="C21" s="12"/>
      <c r="D21" s="10">
        <v>6808.26</v>
      </c>
      <c r="E21" s="10">
        <v>13784.78</v>
      </c>
      <c r="F21" s="10">
        <v>13471.73</v>
      </c>
      <c r="G21" s="10">
        <v>12223.56</v>
      </c>
      <c r="H21" s="10">
        <v>6137.22</v>
      </c>
      <c r="I21" s="10">
        <v>13403.55</v>
      </c>
      <c r="J21" s="10">
        <v>14102.85</v>
      </c>
      <c r="K21" s="10"/>
      <c r="L21" s="10"/>
      <c r="M21" s="10"/>
      <c r="N21" s="10"/>
      <c r="O21" s="10"/>
    </row>
    <row r="22" spans="2:15" ht="15.75" x14ac:dyDescent="0.25">
      <c r="B22" s="20" t="s">
        <v>67</v>
      </c>
      <c r="C22" s="12"/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/>
      <c r="L22" s="10"/>
      <c r="M22" s="10"/>
      <c r="N22" s="10"/>
      <c r="O22" s="10"/>
    </row>
    <row r="23" spans="2:15" s="1" customFormat="1" ht="15.75" x14ac:dyDescent="0.25">
      <c r="B23" s="20" t="s">
        <v>25</v>
      </c>
      <c r="C23" s="12"/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/>
      <c r="L23" s="10"/>
      <c r="M23" s="10"/>
      <c r="N23" s="10"/>
      <c r="O23" s="10"/>
    </row>
    <row r="24" spans="2:15" s="3" customFormat="1" ht="15.75" x14ac:dyDescent="0.25">
      <c r="B24" s="21" t="s">
        <v>29</v>
      </c>
      <c r="C24" s="12"/>
      <c r="D24" s="11">
        <f>SUM(D17:D23)</f>
        <v>60719.37</v>
      </c>
      <c r="E24" s="11">
        <f t="shared" ref="E24:O24" si="0">SUM(E17:E23)</f>
        <v>17132.11</v>
      </c>
      <c r="F24" s="11">
        <f t="shared" si="0"/>
        <v>67817.460000000006</v>
      </c>
      <c r="G24" s="11">
        <f t="shared" si="0"/>
        <v>100607.08</v>
      </c>
      <c r="H24" s="11">
        <f t="shared" si="0"/>
        <v>131030.82</v>
      </c>
      <c r="I24" s="11">
        <f t="shared" si="0"/>
        <v>44209.91</v>
      </c>
      <c r="J24" s="11">
        <f t="shared" si="0"/>
        <v>65985.83</v>
      </c>
      <c r="K24" s="11">
        <f t="shared" si="0"/>
        <v>0</v>
      </c>
      <c r="L24" s="11">
        <f t="shared" si="0"/>
        <v>0</v>
      </c>
      <c r="M24" s="11">
        <f t="shared" si="0"/>
        <v>0</v>
      </c>
      <c r="N24" s="11">
        <f t="shared" si="0"/>
        <v>0</v>
      </c>
      <c r="O24" s="11">
        <f t="shared" si="0"/>
        <v>0</v>
      </c>
    </row>
    <row r="25" spans="2:15" ht="15.75" x14ac:dyDescent="0.25">
      <c r="B25" s="19" t="s">
        <v>31</v>
      </c>
      <c r="C25" s="12"/>
      <c r="D25" s="3" t="str">
        <f>D16</f>
        <v>Jan</v>
      </c>
      <c r="E25" s="3" t="str">
        <f t="shared" ref="E25:O25" si="1">E16</f>
        <v>Fev</v>
      </c>
      <c r="F25" s="3" t="str">
        <f t="shared" si="1"/>
        <v>Mar</v>
      </c>
      <c r="G25" s="3" t="str">
        <f t="shared" si="1"/>
        <v>Abr</v>
      </c>
      <c r="H25" s="3" t="str">
        <f t="shared" si="1"/>
        <v>Mai</v>
      </c>
      <c r="I25" s="3" t="str">
        <f t="shared" si="1"/>
        <v>Jun</v>
      </c>
      <c r="J25" s="3" t="str">
        <f t="shared" si="1"/>
        <v>Jul</v>
      </c>
      <c r="K25" s="3" t="str">
        <f t="shared" si="1"/>
        <v>Ago</v>
      </c>
      <c r="L25" s="3" t="str">
        <f t="shared" si="1"/>
        <v>Set</v>
      </c>
      <c r="M25" s="3" t="str">
        <f t="shared" si="1"/>
        <v>Out</v>
      </c>
      <c r="N25" s="3" t="str">
        <f t="shared" si="1"/>
        <v>Nov</v>
      </c>
      <c r="O25" s="3" t="str">
        <f t="shared" si="1"/>
        <v>Dez</v>
      </c>
    </row>
    <row r="26" spans="2:15" ht="15.75" x14ac:dyDescent="0.25">
      <c r="B26" s="22" t="str">
        <f t="shared" ref="B26:B31" si="2">B17</f>
        <v>Banco do Brasil S.A. - Agência 351-4 Conta 40.807-7</v>
      </c>
      <c r="C26" s="12"/>
      <c r="D26" s="10">
        <v>5171812.75</v>
      </c>
      <c r="E26" s="10">
        <v>5194643.79</v>
      </c>
      <c r="F26" s="10">
        <v>4653896.53</v>
      </c>
      <c r="G26" s="10">
        <v>4358701.84</v>
      </c>
      <c r="H26" s="10">
        <v>3191177.91</v>
      </c>
      <c r="I26" s="10">
        <v>2451113.94</v>
      </c>
      <c r="J26" s="10">
        <v>3214222.25</v>
      </c>
      <c r="K26" s="10"/>
      <c r="L26" s="10"/>
      <c r="M26" s="10"/>
      <c r="N26" s="10"/>
      <c r="O26" s="10"/>
    </row>
    <row r="27" spans="2:15" ht="15.75" x14ac:dyDescent="0.25">
      <c r="B27" s="22" t="str">
        <f t="shared" si="2"/>
        <v xml:space="preserve">Banco do Brasil S.A. - Agência 351-4 Conta 40.808-5 </v>
      </c>
      <c r="C27" s="12"/>
      <c r="D27" s="10">
        <v>874617.23</v>
      </c>
      <c r="E27" s="10">
        <v>966399.46</v>
      </c>
      <c r="F27" s="10">
        <v>978075.52</v>
      </c>
      <c r="G27" s="10">
        <v>988498.47</v>
      </c>
      <c r="H27" s="10">
        <v>989814.54</v>
      </c>
      <c r="I27" s="10">
        <v>1301143.1000000001</v>
      </c>
      <c r="J27" s="10">
        <v>1316652.27</v>
      </c>
      <c r="K27" s="10"/>
      <c r="L27" s="10"/>
      <c r="M27" s="10"/>
      <c r="N27" s="10"/>
      <c r="O27" s="10"/>
    </row>
    <row r="28" spans="2:15" ht="15.75" x14ac:dyDescent="0.25">
      <c r="B28" s="22" t="str">
        <f t="shared" si="2"/>
        <v>Banco do Brasil S.A. - Agência 351-4 Conta 40.809-3 (N1)</v>
      </c>
      <c r="C28" s="12" t="str">
        <f>C19</f>
        <v>Contigência</v>
      </c>
      <c r="D28" s="10">
        <v>1799629.47</v>
      </c>
      <c r="E28" s="10">
        <v>1820603.07</v>
      </c>
      <c r="F28" s="10">
        <v>1854524.95</v>
      </c>
      <c r="G28" s="10">
        <v>1888900.63</v>
      </c>
      <c r="H28" s="10">
        <v>1887240.78</v>
      </c>
      <c r="I28" s="10">
        <v>1925569.22</v>
      </c>
      <c r="J28" s="10">
        <v>1978201.85</v>
      </c>
      <c r="K28" s="10"/>
      <c r="L28" s="10"/>
      <c r="M28" s="10"/>
      <c r="N28" s="10"/>
      <c r="O28" s="10"/>
    </row>
    <row r="29" spans="2:15" ht="15.75" x14ac:dyDescent="0.25">
      <c r="B29" s="22" t="str">
        <f t="shared" si="2"/>
        <v>Banco do Brasil S.A. - Agência 351-4 Conta 40.810-7 (N1)</v>
      </c>
      <c r="C29" s="12" t="str">
        <f>C20</f>
        <v>Reserva</v>
      </c>
      <c r="D29" s="10">
        <v>140967.43</v>
      </c>
      <c r="E29" s="10">
        <v>142286.89000000001</v>
      </c>
      <c r="F29" s="10">
        <v>143719.13</v>
      </c>
      <c r="G29" s="10">
        <v>145173.54</v>
      </c>
      <c r="H29" s="10">
        <v>145431.01999999999</v>
      </c>
      <c r="I29" s="10">
        <v>147183.32999999999</v>
      </c>
      <c r="J29" s="10">
        <v>149019.56</v>
      </c>
      <c r="K29" s="10"/>
      <c r="L29" s="10"/>
      <c r="M29" s="10"/>
      <c r="N29" s="10"/>
      <c r="O29" s="10"/>
    </row>
    <row r="30" spans="2:15" ht="15.75" x14ac:dyDescent="0.25">
      <c r="B30" s="22" t="str">
        <f t="shared" si="2"/>
        <v>Banco do Brasil S.A. - Agência 351-4 Conta 40.811-5</v>
      </c>
      <c r="C30" s="12"/>
      <c r="D30" s="10">
        <v>216725.39</v>
      </c>
      <c r="E30" s="10">
        <v>205462.3</v>
      </c>
      <c r="F30" s="10">
        <v>207811.13</v>
      </c>
      <c r="G30" s="10">
        <v>209905.37</v>
      </c>
      <c r="H30" s="10">
        <v>209430.13</v>
      </c>
      <c r="I30" s="10">
        <v>211600.53</v>
      </c>
      <c r="J30" s="10">
        <v>213985.86</v>
      </c>
      <c r="K30" s="10"/>
      <c r="L30" s="10"/>
      <c r="M30" s="10"/>
      <c r="N30" s="10"/>
      <c r="O30" s="10"/>
    </row>
    <row r="31" spans="2:15" ht="15.75" x14ac:dyDescent="0.25">
      <c r="B31" s="22" t="str">
        <f t="shared" si="2"/>
        <v>Banco do Brasil S.A. - Agência 351-4 Conta 51.043-2</v>
      </c>
      <c r="C31" s="12"/>
      <c r="D31" s="10">
        <v>0</v>
      </c>
      <c r="E31" s="10">
        <v>0</v>
      </c>
      <c r="F31" s="10">
        <v>0</v>
      </c>
      <c r="G31" s="10">
        <v>161.84</v>
      </c>
      <c r="H31" s="10">
        <v>28243.81</v>
      </c>
      <c r="I31" s="10">
        <v>3124.62</v>
      </c>
      <c r="J31" s="10">
        <v>8909.56</v>
      </c>
      <c r="K31" s="10"/>
      <c r="L31" s="10"/>
      <c r="M31" s="10"/>
      <c r="N31" s="10"/>
      <c r="O31" s="10"/>
    </row>
    <row r="32" spans="2:15" s="1" customFormat="1" ht="15.75" x14ac:dyDescent="0.25">
      <c r="B32" s="22" t="str">
        <f t="shared" ref="B32" si="3">B23</f>
        <v>CEF - Agência 2105 Conta 1292.000577540271-1</v>
      </c>
      <c r="C32" s="12"/>
      <c r="D32" s="10">
        <v>4787.7299999999996</v>
      </c>
      <c r="E32" s="10">
        <v>4753</v>
      </c>
      <c r="F32" s="10">
        <v>0</v>
      </c>
      <c r="G32" s="10">
        <v>0</v>
      </c>
      <c r="H32" s="10"/>
      <c r="I32" s="10"/>
      <c r="J32" s="10"/>
      <c r="K32" s="10"/>
      <c r="L32" s="10"/>
      <c r="M32" s="10"/>
      <c r="N32" s="10"/>
      <c r="O32" s="10"/>
    </row>
    <row r="33" spans="2:16" s="3" customFormat="1" ht="15.75" x14ac:dyDescent="0.25">
      <c r="B33" s="21" t="s">
        <v>32</v>
      </c>
      <c r="C33" s="12"/>
      <c r="D33" s="11">
        <f>SUM(D26:D32)</f>
        <v>8208540</v>
      </c>
      <c r="E33" s="11">
        <f>SUM(E26:E32)</f>
        <v>8334148.5099999998</v>
      </c>
      <c r="F33" s="11">
        <f t="shared" ref="E33:O33" si="4">SUM(F26:F32)</f>
        <v>7838027.2600000007</v>
      </c>
      <c r="G33" s="11">
        <f t="shared" si="4"/>
        <v>7591341.6899999995</v>
      </c>
      <c r="H33" s="11">
        <f t="shared" si="4"/>
        <v>6451338.1899999995</v>
      </c>
      <c r="I33" s="11">
        <f t="shared" si="4"/>
        <v>6039734.7400000002</v>
      </c>
      <c r="J33" s="11">
        <f t="shared" si="4"/>
        <v>6880991.3499999987</v>
      </c>
      <c r="K33" s="11">
        <f t="shared" si="4"/>
        <v>0</v>
      </c>
      <c r="L33" s="11">
        <f t="shared" si="4"/>
        <v>0</v>
      </c>
      <c r="M33" s="11">
        <f t="shared" si="4"/>
        <v>0</v>
      </c>
      <c r="N33" s="11">
        <f t="shared" si="4"/>
        <v>0</v>
      </c>
      <c r="O33" s="11">
        <f t="shared" si="4"/>
        <v>0</v>
      </c>
    </row>
    <row r="34" spans="2:16" ht="15.75" x14ac:dyDescent="0.25">
      <c r="B34" s="19" t="s">
        <v>1</v>
      </c>
      <c r="C34" s="12"/>
      <c r="D34" s="3" t="str">
        <f>D25</f>
        <v>Jan</v>
      </c>
      <c r="E34" s="3" t="str">
        <f t="shared" ref="E34:O34" si="5">E25</f>
        <v>Fev</v>
      </c>
      <c r="F34" s="3" t="str">
        <f t="shared" si="5"/>
        <v>Mar</v>
      </c>
      <c r="G34" s="3" t="str">
        <f t="shared" si="5"/>
        <v>Abr</v>
      </c>
      <c r="H34" s="3" t="str">
        <f t="shared" si="5"/>
        <v>Mai</v>
      </c>
      <c r="I34" s="3" t="str">
        <f t="shared" si="5"/>
        <v>Jun</v>
      </c>
      <c r="J34" s="3" t="str">
        <f t="shared" si="5"/>
        <v>Jul</v>
      </c>
      <c r="K34" s="3" t="str">
        <f t="shared" si="5"/>
        <v>Ago</v>
      </c>
      <c r="L34" s="3" t="str">
        <f t="shared" si="5"/>
        <v>Set</v>
      </c>
      <c r="M34" s="3" t="str">
        <f t="shared" si="5"/>
        <v>Out</v>
      </c>
      <c r="N34" s="3" t="str">
        <f t="shared" si="5"/>
        <v>Nov</v>
      </c>
      <c r="O34" s="3" t="str">
        <f t="shared" si="5"/>
        <v>Dez</v>
      </c>
    </row>
    <row r="35" spans="2:16" s="1" customFormat="1" ht="15.75" x14ac:dyDescent="0.25">
      <c r="B35" s="20" t="s">
        <v>26</v>
      </c>
      <c r="C35" s="12">
        <v>0</v>
      </c>
      <c r="D35" s="10">
        <v>22131</v>
      </c>
      <c r="E35" s="10">
        <v>28069</v>
      </c>
      <c r="F35" s="10">
        <v>7019</v>
      </c>
      <c r="G35" s="10">
        <v>7019</v>
      </c>
      <c r="H35" s="10">
        <v>12253</v>
      </c>
      <c r="I35" s="10">
        <v>12253</v>
      </c>
      <c r="J35" s="10">
        <v>18685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</row>
    <row r="36" spans="2:16" s="3" customFormat="1" ht="15.75" x14ac:dyDescent="0.25">
      <c r="B36" s="21" t="s">
        <v>33</v>
      </c>
      <c r="C36" s="12"/>
      <c r="D36" s="11">
        <f>D35</f>
        <v>22131</v>
      </c>
      <c r="E36" s="11">
        <f t="shared" ref="E36:O36" si="6">E35</f>
        <v>28069</v>
      </c>
      <c r="F36" s="11">
        <f t="shared" si="6"/>
        <v>7019</v>
      </c>
      <c r="G36" s="11">
        <f t="shared" si="6"/>
        <v>7019</v>
      </c>
      <c r="H36" s="11">
        <f t="shared" si="6"/>
        <v>12253</v>
      </c>
      <c r="I36" s="11">
        <f t="shared" si="6"/>
        <v>12253</v>
      </c>
      <c r="J36" s="11">
        <f t="shared" si="6"/>
        <v>18685</v>
      </c>
      <c r="K36" s="11">
        <f t="shared" si="6"/>
        <v>0</v>
      </c>
      <c r="L36" s="11">
        <f t="shared" si="6"/>
        <v>0</v>
      </c>
      <c r="M36" s="11">
        <f t="shared" si="6"/>
        <v>0</v>
      </c>
      <c r="N36" s="11">
        <f t="shared" si="6"/>
        <v>0</v>
      </c>
      <c r="O36" s="11">
        <f t="shared" si="6"/>
        <v>0</v>
      </c>
    </row>
    <row r="37" spans="2:16" ht="15.75" x14ac:dyDescent="0.25">
      <c r="B37" s="19" t="s">
        <v>34</v>
      </c>
      <c r="C37" s="12"/>
      <c r="D37" s="3" t="str">
        <f>D34</f>
        <v>Jan</v>
      </c>
      <c r="E37" s="3" t="str">
        <f t="shared" ref="E37:O37" si="7">E34</f>
        <v>Fev</v>
      </c>
      <c r="F37" s="3" t="str">
        <f t="shared" si="7"/>
        <v>Mar</v>
      </c>
      <c r="G37" s="3" t="str">
        <f t="shared" si="7"/>
        <v>Abr</v>
      </c>
      <c r="H37" s="3" t="str">
        <f t="shared" si="7"/>
        <v>Mai</v>
      </c>
      <c r="I37" s="3" t="str">
        <f t="shared" si="7"/>
        <v>Jun</v>
      </c>
      <c r="J37" s="3" t="str">
        <f t="shared" si="7"/>
        <v>Jul</v>
      </c>
      <c r="K37" s="3" t="str">
        <f t="shared" si="7"/>
        <v>Ago</v>
      </c>
      <c r="L37" s="3" t="str">
        <f t="shared" si="7"/>
        <v>Set</v>
      </c>
      <c r="M37" s="3" t="str">
        <f t="shared" si="7"/>
        <v>Out</v>
      </c>
      <c r="N37" s="3" t="str">
        <f t="shared" si="7"/>
        <v>Nov</v>
      </c>
      <c r="O37" s="3" t="str">
        <f t="shared" si="7"/>
        <v>Dez</v>
      </c>
      <c r="P37" s="9"/>
    </row>
    <row r="38" spans="2:16" ht="15.75" x14ac:dyDescent="0.25">
      <c r="B38" s="22" t="s">
        <v>36</v>
      </c>
      <c r="C38" s="12" t="s">
        <v>44</v>
      </c>
      <c r="D38" s="9">
        <f>D15+D24+D33+D36-SUM(D19:D20)-SUM(D28:D29)</f>
        <v>6354065.7100000009</v>
      </c>
      <c r="E38" s="9">
        <f>E15+E24+E33+E36-SUM(E19:E20)-SUM(E28:E29)</f>
        <v>6423058.2800000003</v>
      </c>
      <c r="F38" s="9">
        <f>F15+F24+F33+F36-SUM(F19:F20)-SUM(F28:F29)</f>
        <v>5924344.6300000008</v>
      </c>
      <c r="G38" s="9">
        <f>G15+G24+G33+G36-SUM(G19:G20)-SUM(G28:G29)</f>
        <v>5677689.6799999997</v>
      </c>
      <c r="H38" s="9">
        <f t="shared" ref="H38:O38" si="8">H15+H24+H33+H36-SUM(H19:H20)-SUM(H28:H29)</f>
        <v>4576444.5599999996</v>
      </c>
      <c r="I38" s="9">
        <f t="shared" si="8"/>
        <v>4041215.1800000006</v>
      </c>
      <c r="J38" s="9">
        <f t="shared" si="8"/>
        <v>4853602.8699999982</v>
      </c>
      <c r="K38" s="9">
        <f t="shared" si="8"/>
        <v>0</v>
      </c>
      <c r="L38" s="9">
        <f t="shared" si="8"/>
        <v>0</v>
      </c>
      <c r="M38" s="9">
        <f t="shared" si="8"/>
        <v>0</v>
      </c>
      <c r="N38" s="9">
        <f t="shared" si="8"/>
        <v>0</v>
      </c>
      <c r="O38" s="9">
        <f t="shared" si="8"/>
        <v>0</v>
      </c>
      <c r="P38" s="9"/>
    </row>
    <row r="39" spans="2:16" s="1" customFormat="1" ht="15.75" x14ac:dyDescent="0.25">
      <c r="B39" s="22" t="s">
        <v>37</v>
      </c>
      <c r="C39" s="12" t="s">
        <v>64</v>
      </c>
      <c r="D39" s="9">
        <f>SUM(D19:D20)+SUM(D28:D29)</f>
        <v>1950196.9</v>
      </c>
      <c r="E39" s="9">
        <f t="shared" ref="E39:G39" si="9">SUM(E19:E20)+SUM(E28:E29)</f>
        <v>1962889.96</v>
      </c>
      <c r="F39" s="9">
        <f t="shared" si="9"/>
        <v>1998244.08</v>
      </c>
      <c r="G39" s="9">
        <f t="shared" si="9"/>
        <v>2034074.17</v>
      </c>
      <c r="H39" s="9">
        <f t="shared" ref="H39:O39" si="10">SUM(H19:H20)+SUM(H28:H29)</f>
        <v>2032671.8</v>
      </c>
      <c r="I39" s="9">
        <f t="shared" si="10"/>
        <v>2072752.55</v>
      </c>
      <c r="J39" s="9">
        <f t="shared" si="10"/>
        <v>2127221.41</v>
      </c>
      <c r="K39" s="9">
        <f t="shared" si="10"/>
        <v>0</v>
      </c>
      <c r="L39" s="9">
        <f t="shared" si="10"/>
        <v>0</v>
      </c>
      <c r="M39" s="9">
        <f t="shared" si="10"/>
        <v>0</v>
      </c>
      <c r="N39" s="9">
        <f t="shared" si="10"/>
        <v>0</v>
      </c>
      <c r="O39" s="9">
        <f t="shared" si="10"/>
        <v>0</v>
      </c>
      <c r="P39" s="11"/>
    </row>
    <row r="40" spans="2:16" s="3" customFormat="1" ht="15.75" x14ac:dyDescent="0.25">
      <c r="B40" s="21" t="s">
        <v>35</v>
      </c>
      <c r="C40" s="6"/>
      <c r="D40" s="11">
        <f>SUM(D38:D39)</f>
        <v>8304262.6100000013</v>
      </c>
      <c r="E40" s="11">
        <f t="shared" ref="E40:O40" si="11">SUM(E38:E39)</f>
        <v>8385948.2400000002</v>
      </c>
      <c r="F40" s="11">
        <f t="shared" si="11"/>
        <v>7922588.7100000009</v>
      </c>
      <c r="G40" s="11">
        <f t="shared" si="11"/>
        <v>7711763.8499999996</v>
      </c>
      <c r="H40" s="11">
        <f t="shared" si="11"/>
        <v>6609116.3599999994</v>
      </c>
      <c r="I40" s="11">
        <f t="shared" si="11"/>
        <v>6113967.7300000004</v>
      </c>
      <c r="J40" s="11">
        <f t="shared" si="11"/>
        <v>6980824.2799999984</v>
      </c>
      <c r="K40" s="11">
        <f>SUM(K38:K39)</f>
        <v>0</v>
      </c>
      <c r="L40" s="11">
        <f t="shared" si="11"/>
        <v>0</v>
      </c>
      <c r="M40" s="11">
        <f t="shared" si="11"/>
        <v>0</v>
      </c>
      <c r="N40" s="11">
        <f t="shared" si="11"/>
        <v>0</v>
      </c>
      <c r="O40" s="11">
        <f t="shared" si="11"/>
        <v>0</v>
      </c>
    </row>
    <row r="41" spans="2:16" ht="15.75" x14ac:dyDescent="0.25">
      <c r="B41" s="19" t="s">
        <v>40</v>
      </c>
      <c r="C41" s="12"/>
      <c r="D41" s="3" t="str">
        <f>D37</f>
        <v>Jan</v>
      </c>
      <c r="E41" s="3" t="str">
        <f t="shared" ref="E41:O41" si="12">E37</f>
        <v>Fev</v>
      </c>
      <c r="F41" s="3" t="str">
        <f t="shared" si="12"/>
        <v>Mar</v>
      </c>
      <c r="G41" s="3" t="str">
        <f t="shared" si="12"/>
        <v>Abr</v>
      </c>
      <c r="H41" s="3" t="str">
        <f t="shared" si="12"/>
        <v>Mai</v>
      </c>
      <c r="I41" s="3" t="str">
        <f t="shared" si="12"/>
        <v>Jun</v>
      </c>
      <c r="J41" s="3" t="str">
        <f t="shared" si="12"/>
        <v>Jul</v>
      </c>
      <c r="K41" s="3" t="str">
        <f t="shared" si="12"/>
        <v>Ago</v>
      </c>
      <c r="L41" s="3" t="str">
        <f t="shared" si="12"/>
        <v>Set</v>
      </c>
      <c r="M41" s="3" t="str">
        <f t="shared" si="12"/>
        <v>Out</v>
      </c>
      <c r="N41" s="3" t="str">
        <f t="shared" si="12"/>
        <v>Nov</v>
      </c>
      <c r="O41" s="3" t="str">
        <f t="shared" si="12"/>
        <v>Dez</v>
      </c>
      <c r="P41" s="9"/>
    </row>
    <row r="42" spans="2:16" ht="15.75" x14ac:dyDescent="0.25">
      <c r="B42" s="22" t="s">
        <v>36</v>
      </c>
      <c r="D42" s="14">
        <f>D38/D40</f>
        <v>0.76515712573304562</v>
      </c>
      <c r="E42" s="14">
        <f t="shared" ref="E42:O42" si="13">E38/E40</f>
        <v>0.76593106661006538</v>
      </c>
      <c r="F42" s="14">
        <f t="shared" si="13"/>
        <v>0.74777889486074312</v>
      </c>
      <c r="G42" s="14">
        <f>G38/G40</f>
        <v>0.73623749254199478</v>
      </c>
      <c r="H42" s="14">
        <f t="shared" si="13"/>
        <v>0.69244424076080269</v>
      </c>
      <c r="I42" s="14">
        <f t="shared" si="13"/>
        <v>0.66098078342327138</v>
      </c>
      <c r="J42" s="14">
        <f t="shared" si="13"/>
        <v>0.69527647099004175</v>
      </c>
      <c r="K42" s="14" t="e">
        <f t="shared" si="13"/>
        <v>#DIV/0!</v>
      </c>
      <c r="L42" s="14" t="e">
        <f t="shared" si="13"/>
        <v>#DIV/0!</v>
      </c>
      <c r="M42" s="14" t="e">
        <f t="shared" si="13"/>
        <v>#DIV/0!</v>
      </c>
      <c r="N42" s="14" t="e">
        <f t="shared" si="13"/>
        <v>#DIV/0!</v>
      </c>
      <c r="O42" s="14" t="e">
        <f t="shared" si="13"/>
        <v>#DIV/0!</v>
      </c>
      <c r="P42" s="9"/>
    </row>
    <row r="43" spans="2:16" s="1" customFormat="1" ht="15.75" x14ac:dyDescent="0.25">
      <c r="B43" s="22" t="s">
        <v>37</v>
      </c>
      <c r="C43" s="6"/>
      <c r="D43" s="14">
        <f>D39/D40</f>
        <v>0.23484287426695427</v>
      </c>
      <c r="E43" s="14">
        <f t="shared" ref="E43:O43" si="14">E39/E40</f>
        <v>0.23406893338993467</v>
      </c>
      <c r="F43" s="14">
        <f t="shared" si="14"/>
        <v>0.25222110513925694</v>
      </c>
      <c r="G43" s="14">
        <f>G39/G40</f>
        <v>0.26376250745800522</v>
      </c>
      <c r="H43" s="14">
        <f t="shared" si="14"/>
        <v>0.30755575923919731</v>
      </c>
      <c r="I43" s="14">
        <f t="shared" si="14"/>
        <v>0.33901921657672862</v>
      </c>
      <c r="J43" s="14">
        <f t="shared" si="14"/>
        <v>0.30472352900995819</v>
      </c>
      <c r="K43" s="14" t="e">
        <f t="shared" si="14"/>
        <v>#DIV/0!</v>
      </c>
      <c r="L43" s="14" t="e">
        <f t="shared" si="14"/>
        <v>#DIV/0!</v>
      </c>
      <c r="M43" s="14" t="e">
        <f t="shared" si="14"/>
        <v>#DIV/0!</v>
      </c>
      <c r="N43" s="14" t="e">
        <f t="shared" si="14"/>
        <v>#DIV/0!</v>
      </c>
      <c r="O43" s="14" t="e">
        <f t="shared" si="14"/>
        <v>#DIV/0!</v>
      </c>
      <c r="P43" s="11"/>
    </row>
    <row r="44" spans="2:16" ht="15.75" x14ac:dyDescent="0.25">
      <c r="B44" s="21" t="s">
        <v>35</v>
      </c>
      <c r="C44" s="1"/>
      <c r="D44" s="15">
        <f>SUM(D42:D43)</f>
        <v>0.99999999999999989</v>
      </c>
      <c r="E44" s="15">
        <f t="shared" ref="E44" si="15">SUM(E42:E43)</f>
        <v>1</v>
      </c>
      <c r="F44" s="15">
        <f t="shared" ref="F44" si="16">SUM(F42:F43)</f>
        <v>1</v>
      </c>
      <c r="G44" s="15">
        <f t="shared" ref="G44" si="17">SUM(G42:G43)</f>
        <v>1</v>
      </c>
      <c r="H44" s="15">
        <f t="shared" ref="H44" si="18">SUM(H42:H43)</f>
        <v>1</v>
      </c>
      <c r="I44" s="15">
        <f t="shared" ref="I44" si="19">SUM(I42:I43)</f>
        <v>1</v>
      </c>
      <c r="J44" s="15">
        <f t="shared" ref="J44" si="20">SUM(J42:J43)</f>
        <v>1</v>
      </c>
      <c r="K44" s="15" t="e">
        <f t="shared" ref="K44" si="21">SUM(K42:K43)</f>
        <v>#DIV/0!</v>
      </c>
      <c r="L44" s="15" t="e">
        <f t="shared" ref="L44" si="22">SUM(L42:L43)</f>
        <v>#DIV/0!</v>
      </c>
      <c r="M44" s="15" t="e">
        <f t="shared" ref="M44" si="23">SUM(M42:M43)</f>
        <v>#DIV/0!</v>
      </c>
      <c r="N44" s="15" t="e">
        <f t="shared" ref="N44" si="24">SUM(N42:N43)</f>
        <v>#DIV/0!</v>
      </c>
      <c r="O44" s="15" t="e">
        <f t="shared" ref="O44" si="25">SUM(O42:O43)</f>
        <v>#DIV/0!</v>
      </c>
    </row>
    <row r="46" spans="2:16" x14ac:dyDescent="0.25">
      <c r="B46" s="13"/>
      <c r="C46" s="13"/>
      <c r="D46" s="13"/>
    </row>
    <row r="47" spans="2:16" x14ac:dyDescent="0.25">
      <c r="B47" s="4" t="s">
        <v>41</v>
      </c>
      <c r="C47" s="16" t="s">
        <v>44</v>
      </c>
      <c r="D47" s="5">
        <f>$J$38</f>
        <v>4853602.8699999982</v>
      </c>
      <c r="E47" s="17">
        <f>D47/$D$50</f>
        <v>0.69527647099004175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2:16" x14ac:dyDescent="0.25">
      <c r="B48" s="4" t="s">
        <v>42</v>
      </c>
      <c r="C48" s="16" t="s">
        <v>45</v>
      </c>
      <c r="D48" s="5">
        <f>$J$19+$J$28</f>
        <v>1978201.85</v>
      </c>
      <c r="E48" s="17">
        <f>D48/$D$50</f>
        <v>0.28337654274833007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2:15" x14ac:dyDescent="0.25">
      <c r="B49" s="4" t="s">
        <v>43</v>
      </c>
      <c r="C49" s="16" t="s">
        <v>46</v>
      </c>
      <c r="D49" s="5">
        <f>$J$20+$J$29</f>
        <v>149019.56</v>
      </c>
      <c r="E49" s="17">
        <f>D49/$D$50</f>
        <v>2.1346986261628124E-2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2:15" s="1" customFormat="1" x14ac:dyDescent="0.25">
      <c r="B50" s="7" t="s">
        <v>0</v>
      </c>
      <c r="C50" s="18"/>
      <c r="D50" s="8">
        <f>SUM(D47:D49)</f>
        <v>6980824.2799999984</v>
      </c>
      <c r="E50" s="18">
        <f>SUM(E47:E49)</f>
        <v>0.99999999999999989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70" spans="2:15" x14ac:dyDescent="0.25">
      <c r="B70" s="6" t="s">
        <v>61</v>
      </c>
      <c r="G70" s="24" t="s">
        <v>4</v>
      </c>
      <c r="H70" s="24"/>
      <c r="I70" s="24"/>
      <c r="J70" s="24"/>
      <c r="K70" s="24"/>
      <c r="L70" s="24"/>
      <c r="M70" s="24"/>
      <c r="N70" s="24"/>
    </row>
    <row r="71" spans="2:15" x14ac:dyDescent="0.25">
      <c r="B71" s="25" t="s">
        <v>65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</sheetData>
  <mergeCells count="5">
    <mergeCell ref="D6:O6"/>
    <mergeCell ref="G70:N70"/>
    <mergeCell ref="B4:F4"/>
    <mergeCell ref="B5:F5"/>
    <mergeCell ref="B71:O71"/>
  </mergeCells>
  <pageMargins left="0.15748031496062992" right="0.15748031496062992" top="0.23622047244094491" bottom="0.23622047244094491" header="0.19685039370078741" footer="0.19685039370078741"/>
  <pageSetup paperSize="9" scale="52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Recursos Disponíveis</vt:lpstr>
      <vt:lpstr>'Recursos Disponíveis'!Area_de_impressao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Reginaldo Adami Janoni</cp:lastModifiedBy>
  <cp:lastPrinted>2026-08-18T13:24:02Z</cp:lastPrinted>
  <dcterms:created xsi:type="dcterms:W3CDTF">2008-09-09T11:06:05Z</dcterms:created>
  <dcterms:modified xsi:type="dcterms:W3CDTF">2026-08-18T13:28:36Z</dcterms:modified>
</cp:coreProperties>
</file>